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анчук Костянтин\Навчання\"/>
    </mc:Choice>
  </mc:AlternateContent>
  <bookViews>
    <workbookView xWindow="0" yWindow="0" windowWidth="28800" windowHeight="12300"/>
  </bookViews>
  <sheets>
    <sheet name="Результат" sheetId="1" r:id="rId1"/>
    <sheet name="Розрахунок" sheetId="2" state="hidden" r:id="rId2"/>
    <sheet name="Джерело даних" sheetId="3" state="hidden" r:id="rId3"/>
    <sheet name="Дані підіймачів" sheetId="4" state="hidden" r:id="rId4"/>
  </sheets>
  <calcPr calcId="162913"/>
</workbook>
</file>

<file path=xl/calcChain.xml><?xml version="1.0" encoding="utf-8"?>
<calcChain xmlns="http://schemas.openxmlformats.org/spreadsheetml/2006/main">
  <c r="F19" i="1" l="1"/>
  <c r="G23" i="2" l="1"/>
  <c r="D23" i="2"/>
  <c r="E23" i="2" s="1"/>
  <c r="F23" i="2" s="1"/>
  <c r="G22" i="2"/>
  <c r="D22" i="2"/>
  <c r="E22" i="2" s="1"/>
  <c r="F22" i="2" s="1"/>
  <c r="G14" i="2"/>
  <c r="D14" i="2"/>
  <c r="E14" i="2" s="1"/>
  <c r="F14" i="2" s="1"/>
  <c r="G13" i="2"/>
  <c r="D13" i="2"/>
  <c r="E13" i="2" s="1"/>
  <c r="F13" i="2" s="1"/>
  <c r="G5" i="2"/>
  <c r="D5" i="2"/>
  <c r="E5" i="2" s="1"/>
  <c r="F5" i="2" s="1"/>
  <c r="G4" i="2"/>
  <c r="D4" i="2"/>
  <c r="E4" i="2" s="1"/>
  <c r="F4" i="2" s="1"/>
  <c r="J12" i="1"/>
  <c r="G12" i="1"/>
  <c r="D12" i="1"/>
  <c r="J11" i="1"/>
  <c r="G11" i="1"/>
  <c r="D11" i="1"/>
  <c r="H4" i="2" l="1"/>
  <c r="C9" i="2" s="1"/>
  <c r="H13" i="2"/>
  <c r="C18" i="2" s="1"/>
  <c r="H22" i="2"/>
  <c r="C27" i="2" s="1"/>
  <c r="H5" i="2"/>
  <c r="C10" i="2" s="1"/>
  <c r="H14" i="2"/>
  <c r="C19" i="2" s="1"/>
  <c r="F21" i="1" s="1"/>
  <c r="H23" i="2"/>
  <c r="C28" i="2" s="1"/>
  <c r="I21" i="1" s="1"/>
  <c r="C21" i="1" l="1"/>
  <c r="C18" i="1" s="1"/>
  <c r="I20" i="1"/>
  <c r="I19" i="1"/>
  <c r="F20" i="1"/>
  <c r="C20" i="1" l="1"/>
  <c r="C19" i="1"/>
</calcChain>
</file>

<file path=xl/sharedStrings.xml><?xml version="1.0" encoding="utf-8"?>
<sst xmlns="http://schemas.openxmlformats.org/spreadsheetml/2006/main" count="201" uniqueCount="77">
  <si>
    <t>Калькулятор для розрахунку підіймачів Muller Elevon</t>
  </si>
  <si>
    <t>Заповніть поля з синіми кордонами з випадаючого списку</t>
  </si>
  <si>
    <t>Заповніть поля з червоними кордонами числами</t>
  </si>
  <si>
    <t>Muller Elevon 2000 (класичне відкривання)</t>
  </si>
  <si>
    <t>Muller Elevon 3000 (класичне відкривання)</t>
  </si>
  <si>
    <t>Muller Elevon 4000 (для двох фасадів)</t>
  </si>
  <si>
    <t>Колір</t>
  </si>
  <si>
    <t>Нікель</t>
  </si>
  <si>
    <t>Заглушки для цього підіймача купуються окремо</t>
  </si>
  <si>
    <t>Білий</t>
  </si>
  <si>
    <t>Тип відкривання</t>
  </si>
  <si>
    <t>Р2О</t>
  </si>
  <si>
    <t>Висота фасаду, мм</t>
  </si>
  <si>
    <t>Ширина фасаду, мм</t>
  </si>
  <si>
    <t>Товщина фасаду, мм</t>
  </si>
  <si>
    <t>Вага ручки, гр (якщо є)</t>
  </si>
  <si>
    <t>Тип матеріалу фасаду</t>
  </si>
  <si>
    <t>МДФ</t>
  </si>
  <si>
    <t>Кількість підіймачів</t>
  </si>
  <si>
    <t>Код підіймача</t>
  </si>
  <si>
    <t>Назва підіймача</t>
  </si>
  <si>
    <t>Розрахунковий LF</t>
  </si>
  <si>
    <t>Elevon 2000</t>
  </si>
  <si>
    <t>Розрахунок ваги фасаду, гр</t>
  </si>
  <si>
    <t>Щільність, кг/см³</t>
  </si>
  <si>
    <t>Площа фасаду, см 2</t>
  </si>
  <si>
    <t>Об'єм фасаду, см 3</t>
  </si>
  <si>
    <t>Вага, кг</t>
  </si>
  <si>
    <t>Ручка, вага</t>
  </si>
  <si>
    <t>Вага, з ручкою</t>
  </si>
  <si>
    <t>ДСП</t>
  </si>
  <si>
    <t>Розрахунок LF</t>
  </si>
  <si>
    <t>Elevon 3000</t>
  </si>
  <si>
    <t>Elevon 4000</t>
  </si>
  <si>
    <t>Тип підіймача</t>
  </si>
  <si>
    <t>Чорний</t>
  </si>
  <si>
    <t>Антрацит</t>
  </si>
  <si>
    <t>Висота фасаду</t>
  </si>
  <si>
    <t>від 260 до 600 мм</t>
  </si>
  <si>
    <t>від 200 до 800 мм</t>
  </si>
  <si>
    <t>від 700 до 1040 мм</t>
  </si>
  <si>
    <t>до 1800 мм</t>
  </si>
  <si>
    <t>від 600 до 1400 мм</t>
  </si>
  <si>
    <t>Дотягувач</t>
  </si>
  <si>
    <t>Код</t>
  </si>
  <si>
    <t>Наименование</t>
  </si>
  <si>
    <t>Кількість</t>
  </si>
  <si>
    <t>Висота фасаду, min</t>
  </si>
  <si>
    <t>Висота фасаду, max</t>
  </si>
  <si>
    <t>LF min</t>
  </si>
  <si>
    <t>LF max</t>
  </si>
  <si>
    <t>Підіймач Muller Elevon 2000 L 400-600 мм 4.1-10.5 кг нікель</t>
  </si>
  <si>
    <t>Підіймач Muller Elevon 2000 L 400-600 мм 4.1-10.5 кг чорний матовий</t>
  </si>
  <si>
    <t>Підіймач Muller Elevon 2000 M 300-500 мм 3.0-10.8 кг нікель</t>
  </si>
  <si>
    <t>Підіймач Muller Elevon 2000 M 300-500 мм 3.0-10.8 кг чорний матовий</t>
  </si>
  <si>
    <t>Підіймач Muller Elevon 2000 S 260-400 мм 1.4-8.0 кг нікель</t>
  </si>
  <si>
    <t>Підіймач Muller Elevon 2000 S 260-400 мм 1.4-8.0 кг чорний матовий</t>
  </si>
  <si>
    <t>Підіймач Muller Elevon 3000 L 350-700 мм 2.6-14.8 кг</t>
  </si>
  <si>
    <t>Підіймач Muller Elevon 3000 M 300-600 мм 1.8-9.6 кг</t>
  </si>
  <si>
    <t>Підіймач Muller Elevon 3000 P2O L 350-700 мм 3.2-15.7 кг</t>
  </si>
  <si>
    <t>Підіймач Muller Elevon 3000 P2O M 300-600 мм 2.2-9.1 кг</t>
  </si>
  <si>
    <t>Підіймач Muller Elevon 3000 P2O S 200-500 мм 1.2-7.5 кг</t>
  </si>
  <si>
    <t>Підіймач Muller Elevon 3000 P2O XL 450-800 мм 5.0-18.4 кг</t>
  </si>
  <si>
    <t>Підіймач Muller Elevon 3000 S 300-500 мм 1.3-6.0 кг</t>
  </si>
  <si>
    <t>Підіймач Muller Elevon 3000 XL 450-800 мм 5.0-20.0 кг</t>
  </si>
  <si>
    <t>Підіймач Muller Elevon 4000 L 700-1040 мм 6.3-12.1 кг антрацит</t>
  </si>
  <si>
    <t>Підіймач Muller Elevon 4000 L 700-1040 мм 6.3-12.1 кг білий</t>
  </si>
  <si>
    <t>Підіймач Muller Elevon 4000 M 700-1040 мм 4.7-9.7 кг антрацит</t>
  </si>
  <si>
    <t>Підіймач Muller Elevon 4000 M 700-1040 мм 4.7-9.7 кг білий</t>
  </si>
  <si>
    <t>Підіймач Muller Elevon 4000 S 700-1040 мм 4.2-9.4 кг антрацит</t>
  </si>
  <si>
    <t>Підіймач Muller Elevon 4000 S 700-1040 мм 4.2-9.4 кг білий</t>
  </si>
  <si>
    <t>Підіймач Muller Elevon 4000 XL 700-1040 мм 8.1-17.0 кг антрацит</t>
  </si>
  <si>
    <t>Підіймач Muller Elevon 4000 XL 700-1040 мм 8.1-17.0 кг білий</t>
  </si>
  <si>
    <t>від 576 до 4200</t>
  </si>
  <si>
    <t>від 660 до 9000</t>
  </si>
  <si>
    <t>від 4400 до 12000</t>
  </si>
  <si>
    <t>За ширини фасаду більше 800 мм слід використовувати 2 підіймача не зважаючи на вказівки калькулятора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</si>
</sst>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3" x14ac:knownFonts="1">
    <font>
      <sz val="11"/>
      <color theme="1"/>
      <name val="Calibri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Arial"/>
      <family val="2"/>
      <charset val="204"/>
    </font>
    <font>
      <sz val="8"/>
      <color indexed="8"/>
      <name val="Microsoft Sans Serif"/>
      <family val="2"/>
      <charset val="204"/>
    </font>
    <font>
      <b/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3" tint="0.79989013336588644"/>
        <bgColor indexed="65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5" tint="0.79995117038483843"/>
        <bgColor indexed="65"/>
      </patternFill>
    </fill>
  </fills>
  <borders count="17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9" fillId="0" borderId="0" applyFont="0" applyFill="0" applyBorder="0" applyAlignment="0" applyProtection="0"/>
    <xf numFmtId="0" fontId="1" fillId="0" borderId="2"/>
  </cellStyleXfs>
  <cellXfs count="57">
    <xf numFmtId="0" fontId="0" fillId="0" borderId="0" xfId="0"/>
    <xf numFmtId="0" fontId="4" fillId="2" borderId="1" xfId="1" applyNumberFormat="1" applyFont="1" applyFill="1" applyBorder="1" applyAlignment="1">
      <alignment horizontal="left" vertical="top"/>
    </xf>
    <xf numFmtId="0" fontId="7" fillId="0" borderId="0" xfId="0" applyFont="1"/>
    <xf numFmtId="0" fontId="5" fillId="0" borderId="2" xfId="3" applyFont="1"/>
    <xf numFmtId="0" fontId="5" fillId="0" borderId="2" xfId="3" applyFont="1" applyAlignment="1">
      <alignment horizontal="center"/>
    </xf>
    <xf numFmtId="0" fontId="1" fillId="0" borderId="2" xfId="3"/>
    <xf numFmtId="1" fontId="1" fillId="0" borderId="2" xfId="3" applyNumberFormat="1"/>
    <xf numFmtId="0" fontId="1" fillId="0" borderId="2" xfId="3" applyAlignment="1">
      <alignment horizontal="center" vertical="center" textRotation="90"/>
    </xf>
    <xf numFmtId="0" fontId="2" fillId="0" borderId="0" xfId="0" applyFont="1" applyProtection="1">
      <protection hidden="1"/>
    </xf>
    <xf numFmtId="0" fontId="8" fillId="0" borderId="0" xfId="0" applyFont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Continuous" vertical="center" wrapText="1"/>
      <protection hidden="1"/>
    </xf>
    <xf numFmtId="0" fontId="2" fillId="0" borderId="0" xfId="0" applyFont="1" applyAlignment="1" applyProtection="1">
      <alignment horizontal="centerContinuous" vertical="center"/>
      <protection hidden="1"/>
    </xf>
    <xf numFmtId="0" fontId="0" fillId="0" borderId="0" xfId="0" applyProtection="1">
      <protection hidden="1"/>
    </xf>
    <xf numFmtId="0" fontId="2" fillId="0" borderId="12" xfId="0" applyFont="1" applyBorder="1" applyAlignment="1" applyProtection="1">
      <alignment horizontal="centerContinuous" wrapText="1"/>
      <protection hidden="1"/>
    </xf>
    <xf numFmtId="0" fontId="2" fillId="0" borderId="13" xfId="0" applyFont="1" applyBorder="1" applyAlignment="1" applyProtection="1">
      <alignment horizontal="centerContinuous" wrapText="1"/>
      <protection hidden="1"/>
    </xf>
    <xf numFmtId="0" fontId="2" fillId="0" borderId="14" xfId="0" applyFont="1" applyBorder="1" applyAlignment="1" applyProtection="1">
      <alignment horizontal="centerContinuous" wrapText="1"/>
      <protection hidden="1"/>
    </xf>
    <xf numFmtId="0" fontId="2" fillId="0" borderId="14" xfId="0" applyFont="1" applyBorder="1" applyAlignment="1" applyProtection="1">
      <alignment horizontal="centerContinuous"/>
      <protection hidden="1"/>
    </xf>
    <xf numFmtId="0" fontId="2" fillId="0" borderId="7" xfId="0" applyFont="1" applyBorder="1" applyAlignment="1" applyProtection="1">
      <alignment horizontal="centerContinuous" wrapText="1"/>
      <protection hidden="1"/>
    </xf>
    <xf numFmtId="0" fontId="2" fillId="0" borderId="8" xfId="0" applyFont="1" applyBorder="1" applyAlignment="1" applyProtection="1">
      <alignment horizontal="centerContinuous" wrapText="1"/>
      <protection hidden="1"/>
    </xf>
    <xf numFmtId="0" fontId="2" fillId="0" borderId="9" xfId="0" applyFont="1" applyBorder="1" applyAlignment="1" applyProtection="1">
      <alignment horizontal="centerContinuous" wrapText="1"/>
      <protection hidden="1"/>
    </xf>
    <xf numFmtId="0" fontId="2" fillId="0" borderId="9" xfId="0" applyFont="1" applyBorder="1" applyAlignment="1" applyProtection="1">
      <alignment horizontal="centerContinuous"/>
      <protection hidden="1"/>
    </xf>
    <xf numFmtId="0" fontId="5" fillId="0" borderId="1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1" fillId="0" borderId="16" xfId="0" applyFont="1" applyBorder="1" applyAlignment="1" applyProtection="1">
      <alignment horizontal="centerContinuous" vertical="center"/>
      <protection hidden="1"/>
    </xf>
    <xf numFmtId="0" fontId="2" fillId="0" borderId="15" xfId="0" applyFont="1" applyBorder="1" applyAlignment="1" applyProtection="1">
      <alignment horizontal="centerContinuous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NumberFormat="1" applyFont="1" applyFill="1" applyBorder="1" applyAlignment="1" applyProtection="1">
      <alignment vertical="center" wrapText="1"/>
      <protection hidden="1"/>
    </xf>
    <xf numFmtId="0" fontId="10" fillId="0" borderId="5" xfId="0" applyNumberFormat="1" applyFont="1" applyFill="1" applyBorder="1" applyAlignment="1" applyProtection="1">
      <alignment vertical="center" wrapText="1"/>
      <protection hidden="1"/>
    </xf>
    <xf numFmtId="0" fontId="2" fillId="0" borderId="2" xfId="0" applyNumberFormat="1" applyFont="1" applyFill="1" applyBorder="1" applyAlignment="1" applyProtection="1">
      <alignment wrapText="1"/>
      <protection hidden="1"/>
    </xf>
    <xf numFmtId="0" fontId="5" fillId="0" borderId="2" xfId="0" applyNumberFormat="1" applyFont="1" applyFill="1" applyBorder="1" applyAlignment="1" applyProtection="1">
      <alignment vertical="center" wrapText="1"/>
      <protection hidden="1"/>
    </xf>
    <xf numFmtId="0" fontId="2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wrapText="1"/>
      <protection hidden="1"/>
    </xf>
    <xf numFmtId="0" fontId="5" fillId="0" borderId="3" xfId="0" applyNumberFormat="1" applyFont="1" applyFill="1" applyBorder="1" applyAlignment="1" applyProtection="1">
      <alignment vertical="center" wrapText="1"/>
      <protection hidden="1"/>
    </xf>
    <xf numFmtId="3" fontId="2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center" vertical="center"/>
      <protection locked="0"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2" fillId="0" borderId="6" xfId="0" applyFont="1" applyBorder="1" applyAlignment="1" applyProtection="1">
      <alignment horizontal="center" vertical="center"/>
      <protection locked="0" hidden="1"/>
    </xf>
    <xf numFmtId="0" fontId="10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6" borderId="5" xfId="0" applyFont="1" applyFill="1" applyBorder="1" applyAlignment="1" applyProtection="1">
      <alignment horizontal="center" vertical="center" wrapText="1"/>
      <protection hidden="1"/>
    </xf>
    <xf numFmtId="0" fontId="6" fillId="6" borderId="15" xfId="0" applyFont="1" applyFill="1" applyBorder="1" applyAlignment="1" applyProtection="1">
      <alignment horizontal="center" vertical="center" wrapText="1"/>
      <protection hidden="1"/>
    </xf>
    <xf numFmtId="0" fontId="1" fillId="0" borderId="2" xfId="3" applyAlignment="1">
      <alignment horizontal="center" vertical="center" textRotation="90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3"/>
    <cellStyle name="Обычный_Лист4" xfId="1"/>
    <cellStyle name="Финансовый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5df41d97390f4d01" Type="http://schemas.microsoft.com/office/2017/10/relationships/person" Target="persons/person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49</xdr:row>
      <xdr:rowOff>28575</xdr:rowOff>
    </xdr:to>
    <xdr:sp macro="" textlink="">
      <xdr:nvSpPr>
        <xdr:cNvPr id="2" name="AutoShape 2"/>
        <xdr:cNvSpPr>
          <a:spLocks noGrp="1"/>
        </xdr:cNvSpPr>
      </xdr:nvSpPr>
      <xdr:spPr>
        <a:xfrm flipH="1">
          <a:off x="0" y="0"/>
          <a:ext cx="0" cy="12849225"/>
        </a:xfrm>
        <a:prstGeom prst="rect">
          <a:avLst/>
        </a:prstGeom>
        <a:solidFill>
          <a:srgbClr val="FFFFFF"/>
        </a:solidFill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933450</xdr:colOff>
      <xdr:row>4</xdr:row>
      <xdr:rowOff>15961</xdr:rowOff>
    </xdr:to>
    <xdr:pic>
      <xdr:nvPicPr>
        <xdr:cNvPr id="3" name="/xl/media/image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7</xdr:col>
      <xdr:colOff>1495425</xdr:colOff>
      <xdr:row>0</xdr:row>
      <xdr:rowOff>95250</xdr:rowOff>
    </xdr:from>
    <xdr:to>
      <xdr:col>8</xdr:col>
      <xdr:colOff>1819274</xdr:colOff>
      <xdr:row>3</xdr:row>
      <xdr:rowOff>151584</xdr:rowOff>
    </xdr:to>
    <xdr:pic>
      <xdr:nvPicPr>
        <xdr:cNvPr id="4" name="/xl/media/image2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persons/person.xml><?xml version="1.0" encoding="utf-8"?>
<xltc:personList xmlns:xltc="http://schemas.microsoft.com/office/spreadsheetml/2018/threadedcomments">
  <xltc:person displayName="Панчук Константин" id="{4A890C93-BFAA-C749-5177-7A357B3976B8}"/>
</xltc:personList>
</file>

<file path=xl/theme/theme1.xml><?xml version="1.0" encoding="utf-8"?>
<a:theme xmlns:a="http://schemas.openxmlformats.org/drawingml/2006/main" name="Стандартная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Стандартная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showGridLines="0" tabSelected="1" workbookViewId="0"/>
  </sheetViews>
  <sheetFormatPr defaultRowHeight="15" x14ac:dyDescent="0.25"/>
  <cols>
    <col min="1" max="1" width="4.85546875" style="8" customWidth="1"/>
    <col min="2" max="2" width="22.7109375" style="8" customWidth="1"/>
    <col min="3" max="3" width="28.42578125" style="8" customWidth="1"/>
    <col min="4" max="4" width="18.7109375" style="8" customWidth="1"/>
    <col min="5" max="5" width="22.7109375" style="8" customWidth="1"/>
    <col min="6" max="6" width="28.42578125" style="8" customWidth="1"/>
    <col min="7" max="7" width="18.7109375" style="8" customWidth="1"/>
    <col min="8" max="8" width="22.7109375" style="8" customWidth="1"/>
    <col min="9" max="9" width="28.42578125" style="8" customWidth="1"/>
    <col min="10" max="10" width="18.7109375" style="8" customWidth="1"/>
    <col min="11" max="16384" width="9.140625" style="8"/>
  </cols>
  <sheetData>
    <row r="1" spans="2:10" ht="23.25" x14ac:dyDescent="0.25">
      <c r="D1" s="9" t="s">
        <v>0</v>
      </c>
      <c r="E1" s="10"/>
      <c r="F1" s="11"/>
      <c r="G1" s="11"/>
    </row>
    <row r="2" spans="2:10" x14ac:dyDescent="0.25">
      <c r="D2" s="11"/>
      <c r="E2" s="11"/>
      <c r="F2" s="11"/>
      <c r="G2" s="11"/>
      <c r="H2" s="12"/>
    </row>
    <row r="3" spans="2:10" x14ac:dyDescent="0.25">
      <c r="D3" s="13" t="s">
        <v>1</v>
      </c>
      <c r="E3" s="14"/>
      <c r="F3" s="15"/>
      <c r="G3" s="16"/>
    </row>
    <row r="5" spans="2:10" x14ac:dyDescent="0.25">
      <c r="D5" s="17" t="s">
        <v>2</v>
      </c>
      <c r="E5" s="18"/>
      <c r="F5" s="19"/>
      <c r="G5" s="20"/>
    </row>
    <row r="7" spans="2:10" ht="52.5" customHeight="1" x14ac:dyDescent="0.25">
      <c r="B7" s="49" t="s">
        <v>3</v>
      </c>
      <c r="C7" s="50"/>
      <c r="E7" s="51" t="s">
        <v>4</v>
      </c>
      <c r="F7" s="51"/>
      <c r="H7" s="52" t="s">
        <v>5</v>
      </c>
      <c r="I7" s="53"/>
    </row>
    <row r="8" spans="2:10" ht="30" customHeight="1" x14ac:dyDescent="0.25">
      <c r="B8" s="21" t="s">
        <v>6</v>
      </c>
      <c r="C8" s="44"/>
      <c r="D8" s="22"/>
      <c r="E8" s="23" t="s">
        <v>8</v>
      </c>
      <c r="F8" s="24"/>
      <c r="G8" s="22"/>
      <c r="H8" s="21" t="s">
        <v>6</v>
      </c>
      <c r="I8" s="45"/>
    </row>
    <row r="9" spans="2:10" ht="30" customHeight="1" x14ac:dyDescent="0.25">
      <c r="B9" s="55" t="s">
        <v>76</v>
      </c>
      <c r="C9" s="56"/>
      <c r="D9" s="22"/>
      <c r="E9" s="27" t="s">
        <v>10</v>
      </c>
      <c r="F9" s="44"/>
      <c r="G9" s="22"/>
      <c r="H9" s="25"/>
      <c r="I9" s="26"/>
    </row>
    <row r="10" spans="2:10" x14ac:dyDescent="0.25">
      <c r="B10" s="28"/>
      <c r="C10" s="29"/>
      <c r="E10" s="28"/>
      <c r="F10" s="29"/>
      <c r="H10" s="28"/>
      <c r="I10" s="29"/>
    </row>
    <row r="11" spans="2:10" ht="30" customHeight="1" x14ac:dyDescent="0.25">
      <c r="B11" s="27" t="s">
        <v>12</v>
      </c>
      <c r="C11" s="43"/>
      <c r="D11" s="30" t="str">
        <f>VLOOKUP(B7,'Джерело даних'!$C$15:$D$17,2,0)</f>
        <v>від 260 до 600 мм</v>
      </c>
      <c r="E11" s="27" t="s">
        <v>12</v>
      </c>
      <c r="F11" s="43"/>
      <c r="G11" s="30" t="str">
        <f>VLOOKUP(E7,'Джерело даних'!$C$15:$D$17,2,0)</f>
        <v>від 200 до 800 мм</v>
      </c>
      <c r="H11" s="27" t="s">
        <v>12</v>
      </c>
      <c r="I11" s="43"/>
      <c r="J11" s="30" t="str">
        <f>VLOOKUP(H7,'Джерело даних'!$C$15:$D$17,2,0)</f>
        <v>від 700 до 1040 мм</v>
      </c>
    </row>
    <row r="12" spans="2:10" ht="30" customHeight="1" x14ac:dyDescent="0.25">
      <c r="B12" s="27" t="s">
        <v>13</v>
      </c>
      <c r="C12" s="43"/>
      <c r="D12" s="30" t="str">
        <f>VLOOKUP(B$7,'Джерело даних'!$C$19:$D$21,2,0)</f>
        <v>до 1800 мм</v>
      </c>
      <c r="E12" s="27" t="s">
        <v>13</v>
      </c>
      <c r="F12" s="43"/>
      <c r="G12" s="30" t="str">
        <f>VLOOKUP(E$7,'Джерело даних'!$C$19:$D$21,2,0)</f>
        <v>до 1800 мм</v>
      </c>
      <c r="H12" s="27" t="s">
        <v>13</v>
      </c>
      <c r="I12" s="43"/>
      <c r="J12" s="30" t="str">
        <f>VLOOKUP(H$7,'Джерело даних'!$C$19:$D$21,2,0)</f>
        <v>від 600 до 1400 мм</v>
      </c>
    </row>
    <row r="13" spans="2:10" ht="30" customHeight="1" x14ac:dyDescent="0.25">
      <c r="B13" s="27" t="s">
        <v>14</v>
      </c>
      <c r="C13" s="43"/>
      <c r="D13" s="30"/>
      <c r="E13" s="27" t="s">
        <v>14</v>
      </c>
      <c r="F13" s="43"/>
      <c r="G13" s="30"/>
      <c r="H13" s="27" t="s">
        <v>14</v>
      </c>
      <c r="I13" s="43"/>
    </row>
    <row r="14" spans="2:10" ht="30" customHeight="1" x14ac:dyDescent="0.25">
      <c r="B14" s="27" t="s">
        <v>15</v>
      </c>
      <c r="C14" s="43"/>
      <c r="D14" s="30"/>
      <c r="E14" s="27" t="s">
        <v>15</v>
      </c>
      <c r="F14" s="43"/>
      <c r="G14" s="30"/>
      <c r="H14" s="27" t="s">
        <v>15</v>
      </c>
      <c r="I14" s="43"/>
    </row>
    <row r="15" spans="2:10" x14ac:dyDescent="0.25">
      <c r="B15" s="28"/>
      <c r="C15" s="29"/>
      <c r="D15" s="30"/>
      <c r="E15" s="28"/>
      <c r="F15" s="29"/>
      <c r="G15" s="30"/>
      <c r="H15" s="28"/>
      <c r="I15" s="29"/>
    </row>
    <row r="16" spans="2:10" ht="30" customHeight="1" x14ac:dyDescent="0.25">
      <c r="B16" s="27" t="s">
        <v>16</v>
      </c>
      <c r="C16" s="44"/>
      <c r="D16" s="30"/>
      <c r="E16" s="27" t="s">
        <v>16</v>
      </c>
      <c r="F16" s="44"/>
      <c r="G16" s="30"/>
      <c r="H16" s="27" t="s">
        <v>16</v>
      </c>
      <c r="I16" s="44"/>
    </row>
    <row r="17" spans="2:10" x14ac:dyDescent="0.25">
      <c r="C17" s="31"/>
      <c r="D17" s="32"/>
      <c r="F17" s="31"/>
      <c r="G17" s="32"/>
      <c r="I17" s="31"/>
    </row>
    <row r="18" spans="2:10" ht="37.5" customHeight="1" x14ac:dyDescent="0.25">
      <c r="B18" s="33" t="s">
        <v>18</v>
      </c>
      <c r="C18" s="47" t="str">
        <f>IF(COUNTIFS('Дані підіймачів'!$J$2:$J$29,$B$7,'Дані підіймачів'!$D$2:$D$29,1,'Дані підіймачів'!$E$2:$E$29,"&lt;="&amp;$C$11,'Дані підіймачів'!$F$2:$F$29,"&gt;="&amp;$C$11,'Дані підіймачів'!$G$2:$G$29,"&lt;="&amp;$C$21,'Дані підіймачів'!$H$2:$H$29,"&gt;="&amp;$C$21,'Дані підіймачів'!$I$2:$I$29,$C$8)&gt;0,1,IF(COUNTIFS('Дані підіймачів'!$J$2:$J$29,$B$7,'Дані підіймачів'!$D$2:$D$29,2,'Дані підіймачів'!$E$2:$E$29,"&lt;="&amp;$C$11,'Дані підіймачів'!$F$2:$F$29,"&gt;="&amp;$C$11,'Дані підіймачів'!$G$2:$G$29,"&lt;="&amp;$C$21,'Дані підіймачів'!$H$2:$H$29,"&gt;="&amp;$C$21,'Дані підіймачів'!$I$2:$I$29,$C$8)&gt;0,2,"Не знайдено"))</f>
        <v>Не знайдено</v>
      </c>
      <c r="D18" s="34"/>
      <c r="E18" s="35"/>
      <c r="F18" s="36"/>
      <c r="G18" s="34"/>
      <c r="H18" s="35"/>
      <c r="I18" s="36"/>
    </row>
    <row r="19" spans="2:10" ht="37.5" customHeight="1" x14ac:dyDescent="0.25">
      <c r="B19" s="37" t="s">
        <v>19</v>
      </c>
      <c r="C19" s="47" t="str">
        <f>IFERROR(LOOKUP(2,1/(('Дані підіймачів'!$J$2:$J$29=$B$7)*('Дані підіймачів'!$D$2:$D$29=$C$18)*('Дані підіймачів'!$E$2:$E$29&lt;=$C$11)*('Дані підіймачів'!$F$2:$F$29&gt;=$C$11)*('Дані підіймачів'!$G$2:$G$29&lt;=$C$21)*('Дані підіймачів'!$H$2:$H$29&gt;=$C$21)*('Дані підіймачів'!$I$2:$I$29=$C$8)),'Дані підіймачів'!$A$2:$A$29),"Не знайдено")</f>
        <v>Не знайдено</v>
      </c>
      <c r="D19" s="38"/>
      <c r="E19" s="37" t="s">
        <v>19</v>
      </c>
      <c r="F19" s="46" t="str">
        <f>IFERROR(LOOKUP(2,1/(('Дані підіймачів'!$J$2:$J$29=$E$7)*('Дані підіймачів'!$C$2:$C$29=IF($F$9="P2O","Р2О",$F$9))*('Дані підіймачів'!$E$2:$E$29&lt;=$F$11)*('Дані підіймачів'!$F$2:$F$29&gt;=$F$11)*('Дані підіймачів'!$G$2:$G$29&lt;=$F$21)*('Дані підіймачів'!$H$2:$H$29&gt;=$F$21)),'Дані підіймачів'!$A$2:$A$29),"Не знайдено")</f>
        <v>Не знайдено</v>
      </c>
      <c r="G19" s="38"/>
      <c r="H19" s="37" t="s">
        <v>19</v>
      </c>
      <c r="I19" s="48" t="str">
        <f>IFERROR(LOOKUP(2,1/(('Дані підіймачів'!$J$2:$J$29=$H$7)*('Дані підіймачів'!$E$2:$E$29&lt;=$I$11)*('Дані підіймачів'!$F$2:$F$29&gt;=$I$11)*('Дані підіймачів'!$G$2:$G$29&lt;=$I$21)*('Дані підіймачів'!$H$2:$H$29&gt;=$I$21)*('Дані підіймачів'!$I$2:$I$29=$I$8)),'Дані підіймачів'!$A$2:$A$29),"Не знайдено")</f>
        <v>Не знайдено</v>
      </c>
    </row>
    <row r="20" spans="2:10" ht="47.25" customHeight="1" x14ac:dyDescent="0.25">
      <c r="B20" s="37" t="s">
        <v>20</v>
      </c>
      <c r="C20" s="47" t="str">
        <f>IFERROR(LOOKUP(2,1/(('Дані підіймачів'!$J$2:$J$29=$B$7)*('Дані підіймачів'!$D$2:$D$29=$C$18)*('Дані підіймачів'!$E$2:$E$29&lt;=$C$11)*('Дані підіймачів'!$F$2:$F$29&gt;=$C$11)*('Дані підіймачів'!$G$2:$G$29&lt;=$C$21)*('Дані підіймачів'!$H$2:$H$29&gt;=$C$21)*('Дані підіймачів'!$I$2:$I$29=$C$8)),'Дані підіймачів'!$B$2:$B$29),"Не знайдено")</f>
        <v>Не знайдено</v>
      </c>
      <c r="D20" s="38"/>
      <c r="E20" s="37" t="s">
        <v>20</v>
      </c>
      <c r="F20" s="46" t="str">
        <f>IFERROR(LOOKUP(2,1/(('Дані підіймачів'!$J$2:$J$29=$E$7)*('Дані підіймачів'!$C$2:$C$29=IF($F$9="P2O","Р2О",$F$9))*('Дані підіймачів'!$E$2:$E$29&lt;=$F$11)*('Дані підіймачів'!$F$2:$F$29&gt;=$F$11)*('Дані підіймачів'!$G$2:$G$29&lt;=$F$21)*('Дані підіймачів'!$H$2:$H$29&gt;=$F$21)),'Дані підіймачів'!$B$2:$B$29),"Не знайдено")</f>
        <v>Не знайдено</v>
      </c>
      <c r="G20" s="38"/>
      <c r="H20" s="37" t="s">
        <v>20</v>
      </c>
      <c r="I20" s="48" t="str">
        <f>IFERROR(LOOKUP(2,1/(('Дані підіймачів'!$J$2:$J$29=$H$7)*('Дані підіймачів'!$E$2:$E$29&lt;=$I$11)*('Дані підіймачів'!$F$2:$F$29&gt;=$I$11)*('Дані підіймачів'!$G$2:$G$29&lt;=$I$21)*('Дані підіймачів'!$H$2:$H$29&gt;=$I$21)*('Дані підіймачів'!$I$2:$I$29=$I$8)),'Дані підіймачів'!$B$2:$B$29),"Не знайдено")</f>
        <v>Не знайдено</v>
      </c>
    </row>
    <row r="21" spans="2:10" ht="30" customHeight="1" x14ac:dyDescent="0.25">
      <c r="B21" s="39" t="s">
        <v>21</v>
      </c>
      <c r="C21" s="40">
        <f>IF($C$16=Розрахунок!$B$9,Розрахунок!$C$9,Розрахунок!$C$10)</f>
        <v>0</v>
      </c>
      <c r="D21" s="41" t="s">
        <v>73</v>
      </c>
      <c r="E21" s="39" t="s">
        <v>21</v>
      </c>
      <c r="F21" s="40">
        <f>IF($F$16=Розрахунок!$B$9,Розрахунок!$C$18,Розрахунок!$C$19)</f>
        <v>0</v>
      </c>
      <c r="G21" s="41" t="s">
        <v>74</v>
      </c>
      <c r="H21" s="39" t="s">
        <v>21</v>
      </c>
      <c r="I21" s="40">
        <f>IF($I$16=Розрахунок!$B$9,Розрахунок!$C$27,Розрахунок!$C$28)</f>
        <v>0</v>
      </c>
      <c r="J21" s="42" t="s">
        <v>75</v>
      </c>
    </row>
  </sheetData>
  <sheetProtection algorithmName="SHA-512" hashValue="+sBV85z0p+7S+xnvrEC8OvDdZtrpR0puEyE566HTEd/w/AwvcwjBW4VFY2qws6trjyf2tYXkC7k7rnFeReHXNw==" saltValue="+DDKG40PsGbKANliWWaXeQ==" spinCount="100000" sheet="1" scenarios="1"/>
  <mergeCells count="4">
    <mergeCell ref="B7:C7"/>
    <mergeCell ref="E7:F7"/>
    <mergeCell ref="H7:I7"/>
    <mergeCell ref="B9:C9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'Джерело даних'!$C$9:$C$10</xm:f>
          </x14:formula1>
          <xm:sqref>C8</xm:sqref>
        </x14:dataValidation>
        <x14:dataValidation type="list" allowBlank="1" showInputMessage="1" showErrorMessage="1">
          <x14:formula1>
            <xm:f>'Джерело даних'!$C$6:$C$7</xm:f>
          </x14:formula1>
          <xm:sqref>C16 F16 I16</xm:sqref>
        </x14:dataValidation>
        <x14:dataValidation type="list" allowBlank="1" showInputMessage="1" showErrorMessage="1">
          <x14:formula1>
            <xm:f>'Джерело даних'!$C$36:$C$37</xm:f>
          </x14:formula1>
          <xm:sqref>F9</xm:sqref>
        </x14:dataValidation>
        <x14:dataValidation type="list" allowBlank="1" showInputMessage="1" showErrorMessage="1">
          <x14:formula1>
            <xm:f>'Джерело даних'!$C$11:$C$12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workbookViewId="0">
      <selection activeCell="I29" sqref="I29"/>
    </sheetView>
  </sheetViews>
  <sheetFormatPr defaultRowHeight="15" x14ac:dyDescent="0.25"/>
  <cols>
    <col min="1" max="1" width="3.7109375" style="5" customWidth="1"/>
    <col min="2" max="2" width="26" style="5" customWidth="1"/>
    <col min="3" max="3" width="12.85546875" style="5" customWidth="1"/>
    <col min="4" max="4" width="19.42578125" style="5" customWidth="1"/>
    <col min="5" max="5" width="18.85546875" style="5" customWidth="1"/>
    <col min="6" max="6" width="9.140625" style="5"/>
    <col min="7" max="7" width="10.85546875" style="5" customWidth="1"/>
    <col min="8" max="8" width="14.140625" style="5" customWidth="1"/>
    <col min="9" max="16384" width="9.140625" style="5"/>
  </cols>
  <sheetData>
    <row r="3" spans="1:8" x14ac:dyDescent="0.25">
      <c r="A3" s="54" t="s">
        <v>22</v>
      </c>
      <c r="B3" s="3" t="s">
        <v>23</v>
      </c>
      <c r="C3" s="4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</row>
    <row r="4" spans="1:8" x14ac:dyDescent="0.25">
      <c r="A4" s="54"/>
      <c r="B4" s="5" t="s">
        <v>17</v>
      </c>
      <c r="C4" s="5">
        <v>8.9999999999999998E-4</v>
      </c>
      <c r="D4" s="5">
        <f>(Результат!$C$11*Результат!$C$12)/100</f>
        <v>0</v>
      </c>
      <c r="E4" s="5">
        <f>D4*(Результат!$C$13/10)</f>
        <v>0</v>
      </c>
      <c r="F4" s="5">
        <f>E4*C4</f>
        <v>0</v>
      </c>
      <c r="G4" s="5">
        <f>(Результат!$C$14/1000)*2</f>
        <v>0</v>
      </c>
      <c r="H4" s="5">
        <f>F4+G4</f>
        <v>0</v>
      </c>
    </row>
    <row r="5" spans="1:8" x14ac:dyDescent="0.25">
      <c r="A5" s="54"/>
      <c r="B5" s="5" t="s">
        <v>30</v>
      </c>
      <c r="C5" s="5">
        <v>6.9999999999999999E-4</v>
      </c>
      <c r="D5" s="5">
        <f>(Результат!$C$11*Результат!$C$12)/100</f>
        <v>0</v>
      </c>
      <c r="E5" s="5">
        <f>D5*(Результат!$C$13/10)</f>
        <v>0</v>
      </c>
      <c r="F5" s="5">
        <f>E5*C5</f>
        <v>0</v>
      </c>
      <c r="G5" s="5">
        <f>(Результат!$C$14/1000)*2</f>
        <v>0</v>
      </c>
      <c r="H5" s="5">
        <f>F5+G5</f>
        <v>0</v>
      </c>
    </row>
    <row r="6" spans="1:8" x14ac:dyDescent="0.25">
      <c r="A6" s="54"/>
    </row>
    <row r="7" spans="1:8" x14ac:dyDescent="0.25">
      <c r="A7" s="54"/>
    </row>
    <row r="8" spans="1:8" x14ac:dyDescent="0.25">
      <c r="A8" s="54"/>
      <c r="B8" s="3" t="s">
        <v>31</v>
      </c>
    </row>
    <row r="9" spans="1:8" x14ac:dyDescent="0.25">
      <c r="A9" s="54"/>
      <c r="B9" s="5" t="s">
        <v>17</v>
      </c>
      <c r="C9" s="6">
        <f>Результат!$C$11*Розрахунок!H4</f>
        <v>0</v>
      </c>
    </row>
    <row r="10" spans="1:8" x14ac:dyDescent="0.25">
      <c r="A10" s="54"/>
      <c r="B10" s="5" t="s">
        <v>30</v>
      </c>
      <c r="C10" s="6">
        <f>Результат!$C$11*Розрахунок!H5</f>
        <v>0</v>
      </c>
    </row>
    <row r="11" spans="1:8" x14ac:dyDescent="0.25">
      <c r="A11" s="7"/>
    </row>
    <row r="12" spans="1:8" x14ac:dyDescent="0.25">
      <c r="A12" s="54" t="s">
        <v>32</v>
      </c>
      <c r="B12" s="3" t="s">
        <v>23</v>
      </c>
      <c r="C12" s="4" t="s">
        <v>24</v>
      </c>
      <c r="D12" s="3" t="s">
        <v>25</v>
      </c>
      <c r="E12" s="3" t="s">
        <v>26</v>
      </c>
      <c r="F12" s="3" t="s">
        <v>27</v>
      </c>
      <c r="G12" s="3" t="s">
        <v>28</v>
      </c>
      <c r="H12" s="3" t="s">
        <v>29</v>
      </c>
    </row>
    <row r="13" spans="1:8" x14ac:dyDescent="0.25">
      <c r="A13" s="54"/>
      <c r="B13" s="5" t="s">
        <v>17</v>
      </c>
      <c r="C13" s="5">
        <v>8.9999999999999998E-4</v>
      </c>
      <c r="D13" s="5">
        <f>(Результат!$F$11*Результат!$F$12)/100</f>
        <v>0</v>
      </c>
      <c r="E13" s="5">
        <f>D13*(Результат!$F$13/10)</f>
        <v>0</v>
      </c>
      <c r="F13" s="5">
        <f>E13*C13</f>
        <v>0</v>
      </c>
      <c r="G13" s="5">
        <f>(Результат!$F$14/1000)*2</f>
        <v>0</v>
      </c>
      <c r="H13" s="5">
        <f>F13+G13</f>
        <v>0</v>
      </c>
    </row>
    <row r="14" spans="1:8" x14ac:dyDescent="0.25">
      <c r="A14" s="54"/>
      <c r="B14" s="5" t="s">
        <v>30</v>
      </c>
      <c r="C14" s="5">
        <v>6.9999999999999999E-4</v>
      </c>
      <c r="D14" s="5">
        <f>(Результат!$F$11*Результат!$F$12)/100</f>
        <v>0</v>
      </c>
      <c r="E14" s="5">
        <f>D14*(Результат!$F$13/10)</f>
        <v>0</v>
      </c>
      <c r="F14" s="5">
        <f>E14*C14</f>
        <v>0</v>
      </c>
      <c r="G14" s="5">
        <f>(Результат!$F$14/1000)*2</f>
        <v>0</v>
      </c>
      <c r="H14" s="5">
        <f>F14+G14</f>
        <v>0</v>
      </c>
    </row>
    <row r="15" spans="1:8" x14ac:dyDescent="0.25">
      <c r="A15" s="54"/>
    </row>
    <row r="16" spans="1:8" x14ac:dyDescent="0.25">
      <c r="A16" s="54"/>
    </row>
    <row r="17" spans="1:8" x14ac:dyDescent="0.25">
      <c r="A17" s="54"/>
      <c r="B17" s="3" t="s">
        <v>31</v>
      </c>
    </row>
    <row r="18" spans="1:8" x14ac:dyDescent="0.25">
      <c r="A18" s="54"/>
      <c r="B18" s="5" t="s">
        <v>17</v>
      </c>
      <c r="C18" s="6">
        <f>Результат!$F$11*Розрахунок!H13</f>
        <v>0</v>
      </c>
    </row>
    <row r="19" spans="1:8" x14ac:dyDescent="0.25">
      <c r="A19" s="54"/>
      <c r="B19" s="5" t="s">
        <v>30</v>
      </c>
      <c r="C19" s="6">
        <f>Результат!$F$11*Розрахунок!H14</f>
        <v>0</v>
      </c>
    </row>
    <row r="20" spans="1:8" x14ac:dyDescent="0.25">
      <c r="A20" s="7"/>
    </row>
    <row r="21" spans="1:8" x14ac:dyDescent="0.25">
      <c r="A21" s="54" t="s">
        <v>33</v>
      </c>
      <c r="B21" s="3" t="s">
        <v>23</v>
      </c>
      <c r="C21" s="4" t="s">
        <v>24</v>
      </c>
      <c r="D21" s="3" t="s">
        <v>25</v>
      </c>
      <c r="E21" s="3" t="s">
        <v>26</v>
      </c>
      <c r="F21" s="3" t="s">
        <v>27</v>
      </c>
      <c r="G21" s="3" t="s">
        <v>28</v>
      </c>
      <c r="H21" s="3" t="s">
        <v>29</v>
      </c>
    </row>
    <row r="22" spans="1:8" x14ac:dyDescent="0.25">
      <c r="A22" s="54"/>
      <c r="B22" s="5" t="s">
        <v>17</v>
      </c>
      <c r="C22" s="5">
        <v>8.9999999999999998E-4</v>
      </c>
      <c r="D22" s="5">
        <f>(Результат!$I$11*Результат!$I$12)/100</f>
        <v>0</v>
      </c>
      <c r="E22" s="5">
        <f>D22*(Результат!$I$13/10)</f>
        <v>0</v>
      </c>
      <c r="F22" s="5">
        <f>E22*C22</f>
        <v>0</v>
      </c>
      <c r="G22" s="5">
        <f>(Результат!$I$14/1000)*2</f>
        <v>0</v>
      </c>
      <c r="H22" s="5">
        <f>F22+G22</f>
        <v>0</v>
      </c>
    </row>
    <row r="23" spans="1:8" x14ac:dyDescent="0.25">
      <c r="A23" s="54"/>
      <c r="B23" s="5" t="s">
        <v>30</v>
      </c>
      <c r="C23" s="5">
        <v>6.9999999999999999E-4</v>
      </c>
      <c r="D23" s="5">
        <f>(Результат!$I$11*Результат!$I$12)/100</f>
        <v>0</v>
      </c>
      <c r="E23" s="5">
        <f>D23*(Результат!$I$13/10)</f>
        <v>0</v>
      </c>
      <c r="F23" s="5">
        <f>E23*C23</f>
        <v>0</v>
      </c>
      <c r="G23" s="5">
        <f>(Результат!$I$14/1000)*2</f>
        <v>0</v>
      </c>
      <c r="H23" s="5">
        <f>F23+G23</f>
        <v>0</v>
      </c>
    </row>
    <row r="24" spans="1:8" x14ac:dyDescent="0.25">
      <c r="A24" s="54"/>
    </row>
    <row r="25" spans="1:8" x14ac:dyDescent="0.25">
      <c r="A25" s="54"/>
    </row>
    <row r="26" spans="1:8" x14ac:dyDescent="0.25">
      <c r="A26" s="54"/>
      <c r="B26" s="3" t="s">
        <v>31</v>
      </c>
    </row>
    <row r="27" spans="1:8" x14ac:dyDescent="0.25">
      <c r="A27" s="54"/>
      <c r="B27" s="5" t="s">
        <v>17</v>
      </c>
      <c r="C27" s="6">
        <f>Результат!$I$11*Розрахунок!H22</f>
        <v>0</v>
      </c>
    </row>
    <row r="28" spans="1:8" x14ac:dyDescent="0.25">
      <c r="A28" s="54"/>
      <c r="B28" s="5" t="s">
        <v>30</v>
      </c>
      <c r="C28" s="6">
        <f>Результат!$I$11*Розрахунок!H23</f>
        <v>0</v>
      </c>
    </row>
  </sheetData>
  <sheetProtection algorithmName="SHA-512" hashValue="3H2sgJ3IMdw7ePttAtEm3E5o+35BGBo6Q5uWZ61X0GNo+axckNPAXwtghqU3424/oa87QcDXuTjKswoPY6AMuQ==" saltValue="9o2C9ju0xEGwMojtQs3agQ==" spinCount="100000" sheet="1" objects="1" scenarios="1" selectLockedCells="1" selectUnlockedCells="1"/>
  <mergeCells count="3">
    <mergeCell ref="A3:A10"/>
    <mergeCell ref="A12:A19"/>
    <mergeCell ref="A21:A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7"/>
  <sheetViews>
    <sheetView workbookViewId="0"/>
  </sheetViews>
  <sheetFormatPr defaultRowHeight="15" x14ac:dyDescent="0.25"/>
  <cols>
    <col min="2" max="2" width="21" customWidth="1"/>
    <col min="3" max="3" width="40.7109375" customWidth="1"/>
    <col min="5" max="5" width="14" customWidth="1"/>
  </cols>
  <sheetData>
    <row r="2" spans="2:4" x14ac:dyDescent="0.25">
      <c r="B2" t="s">
        <v>34</v>
      </c>
      <c r="C2" t="s">
        <v>3</v>
      </c>
    </row>
    <row r="3" spans="2:4" x14ac:dyDescent="0.25">
      <c r="C3" t="s">
        <v>4</v>
      </c>
    </row>
    <row r="4" spans="2:4" x14ac:dyDescent="0.25">
      <c r="C4" t="s">
        <v>5</v>
      </c>
    </row>
    <row r="6" spans="2:4" x14ac:dyDescent="0.25">
      <c r="B6" t="s">
        <v>16</v>
      </c>
      <c r="C6" t="s">
        <v>30</v>
      </c>
    </row>
    <row r="7" spans="2:4" x14ac:dyDescent="0.25">
      <c r="C7" t="s">
        <v>17</v>
      </c>
    </row>
    <row r="9" spans="2:4" x14ac:dyDescent="0.25">
      <c r="B9" t="s">
        <v>6</v>
      </c>
      <c r="C9" t="s">
        <v>7</v>
      </c>
    </row>
    <row r="10" spans="2:4" x14ac:dyDescent="0.25">
      <c r="C10" t="s">
        <v>35</v>
      </c>
    </row>
    <row r="11" spans="2:4" x14ac:dyDescent="0.25">
      <c r="C11" t="s">
        <v>9</v>
      </c>
    </row>
    <row r="12" spans="2:4" x14ac:dyDescent="0.25">
      <c r="C12" t="s">
        <v>36</v>
      </c>
    </row>
    <row r="15" spans="2:4" x14ac:dyDescent="0.25">
      <c r="B15" t="s">
        <v>37</v>
      </c>
      <c r="C15" t="s">
        <v>3</v>
      </c>
      <c r="D15" t="s">
        <v>38</v>
      </c>
    </row>
    <row r="16" spans="2:4" x14ac:dyDescent="0.25">
      <c r="C16" t="s">
        <v>4</v>
      </c>
      <c r="D16" t="s">
        <v>39</v>
      </c>
    </row>
    <row r="17" spans="2:4" x14ac:dyDescent="0.25">
      <c r="C17" t="s">
        <v>5</v>
      </c>
      <c r="D17" t="s">
        <v>40</v>
      </c>
    </row>
    <row r="19" spans="2:4" x14ac:dyDescent="0.25">
      <c r="B19" t="s">
        <v>13</v>
      </c>
      <c r="C19" t="s">
        <v>3</v>
      </c>
      <c r="D19" s="2" t="s">
        <v>41</v>
      </c>
    </row>
    <row r="20" spans="2:4" x14ac:dyDescent="0.25">
      <c r="C20" t="s">
        <v>4</v>
      </c>
      <c r="D20" s="2" t="s">
        <v>41</v>
      </c>
    </row>
    <row r="21" spans="2:4" x14ac:dyDescent="0.25">
      <c r="C21" t="s">
        <v>5</v>
      </c>
      <c r="D21" s="2" t="s">
        <v>42</v>
      </c>
    </row>
    <row r="23" spans="2:4" x14ac:dyDescent="0.25">
      <c r="D23" s="2"/>
    </row>
    <row r="24" spans="2:4" x14ac:dyDescent="0.25">
      <c r="D24" s="2"/>
    </row>
    <row r="25" spans="2:4" x14ac:dyDescent="0.25">
      <c r="D25" s="2"/>
    </row>
    <row r="29" spans="2:4" x14ac:dyDescent="0.25">
      <c r="D29" s="2"/>
    </row>
    <row r="30" spans="2:4" x14ac:dyDescent="0.25">
      <c r="D30" s="2"/>
    </row>
    <row r="31" spans="2:4" x14ac:dyDescent="0.25">
      <c r="D31" s="2"/>
    </row>
    <row r="32" spans="2:4" x14ac:dyDescent="0.25">
      <c r="D32" s="2"/>
    </row>
    <row r="33" spans="2:4" x14ac:dyDescent="0.25">
      <c r="D33" s="2"/>
    </row>
    <row r="34" spans="2:4" x14ac:dyDescent="0.25">
      <c r="D34" s="2"/>
    </row>
    <row r="36" spans="2:4" x14ac:dyDescent="0.25">
      <c r="B36" s="2" t="s">
        <v>10</v>
      </c>
      <c r="C36" s="2" t="s">
        <v>11</v>
      </c>
    </row>
    <row r="37" spans="2:4" x14ac:dyDescent="0.25">
      <c r="C37" s="2" t="s">
        <v>43</v>
      </c>
    </row>
  </sheetData>
  <sheetProtection algorithmName="SHA-512" hashValue="rzpdUGfmbw4XAalbwvq17DszwCN++AU29rCznOviwfrP5tQmcuct2BFcdAHJaEsDDy9ynwyq3nEdvwjUmgylQA==" saltValue="NCXsS2joDuiWR68j9gehNg==" spinCount="100000" sheet="1" objects="1" scenarios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G2" sqref="G2:H13"/>
    </sheetView>
  </sheetViews>
  <sheetFormatPr defaultRowHeight="15" x14ac:dyDescent="0.25"/>
  <cols>
    <col min="2" max="2" width="65.42578125" customWidth="1"/>
    <col min="3" max="3" width="17.42578125" customWidth="1"/>
    <col min="5" max="6" width="18.85546875" customWidth="1"/>
    <col min="9" max="9" width="9.5703125" customWidth="1"/>
    <col min="10" max="10" width="37" customWidth="1"/>
    <col min="11" max="11" width="10.28515625" customWidth="1"/>
    <col min="12" max="12" width="22.42578125" customWidth="1"/>
  </cols>
  <sheetData>
    <row r="1" spans="1:10" x14ac:dyDescent="0.25">
      <c r="A1" s="1" t="s">
        <v>44</v>
      </c>
      <c r="B1" s="1" t="s">
        <v>45</v>
      </c>
      <c r="C1" s="1" t="s">
        <v>10</v>
      </c>
      <c r="D1" s="1" t="s">
        <v>46</v>
      </c>
      <c r="E1" t="s">
        <v>47</v>
      </c>
      <c r="F1" t="s">
        <v>48</v>
      </c>
      <c r="G1" t="s">
        <v>49</v>
      </c>
      <c r="H1" t="s">
        <v>50</v>
      </c>
      <c r="I1" t="s">
        <v>6</v>
      </c>
      <c r="J1" t="s">
        <v>34</v>
      </c>
    </row>
    <row r="2" spans="1:10" x14ac:dyDescent="0.25">
      <c r="A2">
        <v>228992</v>
      </c>
      <c r="B2" t="s">
        <v>51</v>
      </c>
      <c r="D2">
        <v>1</v>
      </c>
      <c r="E2">
        <v>350</v>
      </c>
      <c r="F2">
        <v>600</v>
      </c>
      <c r="G2">
        <v>1650</v>
      </c>
      <c r="H2">
        <v>2100</v>
      </c>
      <c r="I2" t="s">
        <v>7</v>
      </c>
      <c r="J2" t="s">
        <v>3</v>
      </c>
    </row>
    <row r="3" spans="1:10" x14ac:dyDescent="0.25">
      <c r="A3">
        <v>228995</v>
      </c>
      <c r="B3" t="s">
        <v>52</v>
      </c>
      <c r="D3">
        <v>1</v>
      </c>
      <c r="E3">
        <v>350</v>
      </c>
      <c r="F3">
        <v>600</v>
      </c>
      <c r="G3">
        <v>1650</v>
      </c>
      <c r="H3">
        <v>2100</v>
      </c>
      <c r="I3" t="s">
        <v>35</v>
      </c>
      <c r="J3" t="s">
        <v>3</v>
      </c>
    </row>
    <row r="4" spans="1:10" x14ac:dyDescent="0.25">
      <c r="A4">
        <v>228991</v>
      </c>
      <c r="B4" t="s">
        <v>53</v>
      </c>
      <c r="D4">
        <v>1</v>
      </c>
      <c r="E4">
        <v>300</v>
      </c>
      <c r="F4">
        <v>500</v>
      </c>
      <c r="G4">
        <v>1041</v>
      </c>
      <c r="H4">
        <v>1710</v>
      </c>
      <c r="I4" t="s">
        <v>7</v>
      </c>
      <c r="J4" t="s">
        <v>3</v>
      </c>
    </row>
    <row r="5" spans="1:10" x14ac:dyDescent="0.25">
      <c r="A5">
        <v>228994</v>
      </c>
      <c r="B5" t="s">
        <v>54</v>
      </c>
      <c r="D5">
        <v>1</v>
      </c>
      <c r="E5">
        <v>300</v>
      </c>
      <c r="F5">
        <v>500</v>
      </c>
      <c r="G5">
        <v>1041</v>
      </c>
      <c r="H5">
        <v>1710</v>
      </c>
      <c r="I5" t="s">
        <v>35</v>
      </c>
      <c r="J5" t="s">
        <v>3</v>
      </c>
    </row>
    <row r="6" spans="1:10" x14ac:dyDescent="0.25">
      <c r="A6">
        <v>228985</v>
      </c>
      <c r="B6" t="s">
        <v>55</v>
      </c>
      <c r="D6">
        <v>1</v>
      </c>
      <c r="E6">
        <v>260</v>
      </c>
      <c r="F6">
        <v>400</v>
      </c>
      <c r="G6">
        <v>576</v>
      </c>
      <c r="H6">
        <v>1040</v>
      </c>
      <c r="I6" t="s">
        <v>7</v>
      </c>
      <c r="J6" t="s">
        <v>3</v>
      </c>
    </row>
    <row r="7" spans="1:10" x14ac:dyDescent="0.25">
      <c r="A7">
        <v>228993</v>
      </c>
      <c r="B7" t="s">
        <v>56</v>
      </c>
      <c r="D7">
        <v>1</v>
      </c>
      <c r="E7">
        <v>260</v>
      </c>
      <c r="F7">
        <v>400</v>
      </c>
      <c r="G7">
        <v>576</v>
      </c>
      <c r="H7">
        <v>1040</v>
      </c>
      <c r="I7" t="s">
        <v>35</v>
      </c>
      <c r="J7" t="s">
        <v>3</v>
      </c>
    </row>
    <row r="8" spans="1:10" x14ac:dyDescent="0.25">
      <c r="A8">
        <v>228992</v>
      </c>
      <c r="B8" t="s">
        <v>51</v>
      </c>
      <c r="D8">
        <v>2</v>
      </c>
      <c r="E8">
        <v>400</v>
      </c>
      <c r="F8">
        <v>600</v>
      </c>
      <c r="G8">
        <v>3200</v>
      </c>
      <c r="H8">
        <v>4200</v>
      </c>
      <c r="I8" t="s">
        <v>7</v>
      </c>
      <c r="J8" t="s">
        <v>3</v>
      </c>
    </row>
    <row r="9" spans="1:10" x14ac:dyDescent="0.25">
      <c r="A9">
        <v>228995</v>
      </c>
      <c r="B9" t="s">
        <v>52</v>
      </c>
      <c r="D9">
        <v>2</v>
      </c>
      <c r="E9">
        <v>400</v>
      </c>
      <c r="F9">
        <v>600</v>
      </c>
      <c r="G9">
        <v>3200</v>
      </c>
      <c r="H9">
        <v>4200</v>
      </c>
      <c r="I9" t="s">
        <v>35</v>
      </c>
      <c r="J9" t="s">
        <v>3</v>
      </c>
    </row>
    <row r="10" spans="1:10" x14ac:dyDescent="0.25">
      <c r="A10">
        <v>228991</v>
      </c>
      <c r="B10" t="s">
        <v>53</v>
      </c>
      <c r="D10">
        <v>2</v>
      </c>
      <c r="E10">
        <v>300</v>
      </c>
      <c r="F10">
        <v>600</v>
      </c>
      <c r="G10">
        <v>1920</v>
      </c>
      <c r="H10">
        <v>3250</v>
      </c>
      <c r="I10" t="s">
        <v>7</v>
      </c>
      <c r="J10" t="s">
        <v>3</v>
      </c>
    </row>
    <row r="11" spans="1:10" x14ac:dyDescent="0.25">
      <c r="A11">
        <v>228994</v>
      </c>
      <c r="B11" t="s">
        <v>54</v>
      </c>
      <c r="D11">
        <v>2</v>
      </c>
      <c r="E11">
        <v>300</v>
      </c>
      <c r="F11">
        <v>600</v>
      </c>
      <c r="G11">
        <v>1920</v>
      </c>
      <c r="H11">
        <v>3250</v>
      </c>
      <c r="I11" t="s">
        <v>35</v>
      </c>
      <c r="J11" t="s">
        <v>3</v>
      </c>
    </row>
    <row r="12" spans="1:10" x14ac:dyDescent="0.25">
      <c r="A12">
        <v>228985</v>
      </c>
      <c r="B12" t="s">
        <v>55</v>
      </c>
      <c r="D12">
        <v>2</v>
      </c>
      <c r="E12">
        <v>260</v>
      </c>
      <c r="F12">
        <v>400</v>
      </c>
      <c r="G12">
        <v>1020</v>
      </c>
      <c r="H12">
        <v>1919</v>
      </c>
      <c r="I12" t="s">
        <v>7</v>
      </c>
      <c r="J12" t="s">
        <v>3</v>
      </c>
    </row>
    <row r="13" spans="1:10" x14ac:dyDescent="0.25">
      <c r="A13">
        <v>228993</v>
      </c>
      <c r="B13" t="s">
        <v>56</v>
      </c>
      <c r="D13">
        <v>2</v>
      </c>
      <c r="E13">
        <v>260</v>
      </c>
      <c r="F13">
        <v>400</v>
      </c>
      <c r="G13">
        <v>1020</v>
      </c>
      <c r="H13">
        <v>1919</v>
      </c>
      <c r="I13" t="s">
        <v>35</v>
      </c>
      <c r="J13" t="s">
        <v>3</v>
      </c>
    </row>
    <row r="14" spans="1:10" x14ac:dyDescent="0.25">
      <c r="A14">
        <v>228979</v>
      </c>
      <c r="B14" t="s">
        <v>57</v>
      </c>
      <c r="C14" s="2" t="s">
        <v>43</v>
      </c>
      <c r="D14">
        <v>1</v>
      </c>
      <c r="E14">
        <v>350</v>
      </c>
      <c r="F14">
        <v>700</v>
      </c>
      <c r="G14">
        <v>1840</v>
      </c>
      <c r="H14">
        <v>5200</v>
      </c>
      <c r="J14" t="s">
        <v>4</v>
      </c>
    </row>
    <row r="15" spans="1:10" x14ac:dyDescent="0.25">
      <c r="A15">
        <v>228978</v>
      </c>
      <c r="B15" t="s">
        <v>58</v>
      </c>
      <c r="C15" s="2" t="s">
        <v>43</v>
      </c>
      <c r="D15">
        <v>1</v>
      </c>
      <c r="E15">
        <v>300</v>
      </c>
      <c r="F15">
        <v>600</v>
      </c>
      <c r="G15">
        <v>1100</v>
      </c>
      <c r="H15">
        <v>2900</v>
      </c>
      <c r="J15" t="s">
        <v>4</v>
      </c>
    </row>
    <row r="16" spans="1:10" x14ac:dyDescent="0.25">
      <c r="A16">
        <v>228983</v>
      </c>
      <c r="B16" t="s">
        <v>59</v>
      </c>
      <c r="C16" s="2" t="s">
        <v>11</v>
      </c>
      <c r="D16">
        <v>1</v>
      </c>
      <c r="E16">
        <v>350</v>
      </c>
      <c r="F16">
        <v>700</v>
      </c>
      <c r="G16">
        <v>2200</v>
      </c>
      <c r="H16">
        <v>5500</v>
      </c>
      <c r="J16" t="s">
        <v>4</v>
      </c>
    </row>
    <row r="17" spans="1:10" x14ac:dyDescent="0.25">
      <c r="A17">
        <v>228982</v>
      </c>
      <c r="B17" t="s">
        <v>60</v>
      </c>
      <c r="C17" s="2" t="s">
        <v>11</v>
      </c>
      <c r="D17">
        <v>1</v>
      </c>
      <c r="E17">
        <v>300</v>
      </c>
      <c r="F17">
        <v>600</v>
      </c>
      <c r="G17">
        <v>1330</v>
      </c>
      <c r="H17">
        <v>2750</v>
      </c>
      <c r="J17" t="s">
        <v>4</v>
      </c>
    </row>
    <row r="18" spans="1:10" x14ac:dyDescent="0.25">
      <c r="A18">
        <v>228981</v>
      </c>
      <c r="B18" t="s">
        <v>61</v>
      </c>
      <c r="C18" s="2" t="s">
        <v>11</v>
      </c>
      <c r="D18">
        <v>1</v>
      </c>
      <c r="E18">
        <v>200</v>
      </c>
      <c r="F18">
        <v>500</v>
      </c>
      <c r="G18">
        <v>600</v>
      </c>
      <c r="H18">
        <v>1500</v>
      </c>
      <c r="J18" t="s">
        <v>4</v>
      </c>
    </row>
    <row r="19" spans="1:10" x14ac:dyDescent="0.25">
      <c r="A19">
        <v>228984</v>
      </c>
      <c r="B19" t="s">
        <v>62</v>
      </c>
      <c r="C19" s="2" t="s">
        <v>11</v>
      </c>
      <c r="D19">
        <v>1</v>
      </c>
      <c r="E19">
        <v>450</v>
      </c>
      <c r="F19">
        <v>800</v>
      </c>
      <c r="G19">
        <v>4000</v>
      </c>
      <c r="H19">
        <v>8300</v>
      </c>
      <c r="J19" t="s">
        <v>4</v>
      </c>
    </row>
    <row r="20" spans="1:10" x14ac:dyDescent="0.25">
      <c r="A20">
        <v>228977</v>
      </c>
      <c r="B20" t="s">
        <v>63</v>
      </c>
      <c r="C20" s="2" t="s">
        <v>43</v>
      </c>
      <c r="D20">
        <v>1</v>
      </c>
      <c r="E20">
        <v>300</v>
      </c>
      <c r="F20">
        <v>500</v>
      </c>
      <c r="G20">
        <v>660</v>
      </c>
      <c r="H20">
        <v>1800</v>
      </c>
      <c r="J20" t="s">
        <v>4</v>
      </c>
    </row>
    <row r="21" spans="1:10" x14ac:dyDescent="0.25">
      <c r="A21">
        <v>228980</v>
      </c>
      <c r="B21" t="s">
        <v>64</v>
      </c>
      <c r="C21" s="2" t="s">
        <v>43</v>
      </c>
      <c r="D21">
        <v>1</v>
      </c>
      <c r="E21">
        <v>450</v>
      </c>
      <c r="F21">
        <v>800</v>
      </c>
      <c r="G21">
        <v>4000</v>
      </c>
      <c r="H21">
        <v>8400</v>
      </c>
      <c r="J21" t="s">
        <v>4</v>
      </c>
    </row>
    <row r="22" spans="1:10" x14ac:dyDescent="0.25">
      <c r="A22">
        <v>229578</v>
      </c>
      <c r="B22" t="s">
        <v>65</v>
      </c>
      <c r="D22">
        <v>1</v>
      </c>
      <c r="E22">
        <v>700</v>
      </c>
      <c r="F22">
        <v>1040</v>
      </c>
      <c r="G22">
        <v>6500</v>
      </c>
      <c r="H22">
        <v>8500</v>
      </c>
      <c r="I22" t="s">
        <v>36</v>
      </c>
      <c r="J22" t="s">
        <v>5</v>
      </c>
    </row>
    <row r="23" spans="1:10" x14ac:dyDescent="0.25">
      <c r="A23">
        <v>228973</v>
      </c>
      <c r="B23" t="s">
        <v>66</v>
      </c>
      <c r="D23">
        <v>1</v>
      </c>
      <c r="E23">
        <v>700</v>
      </c>
      <c r="F23">
        <v>1040</v>
      </c>
      <c r="G23">
        <v>6500</v>
      </c>
      <c r="H23">
        <v>8500</v>
      </c>
      <c r="I23" t="s">
        <v>9</v>
      </c>
      <c r="J23" t="s">
        <v>5</v>
      </c>
    </row>
    <row r="24" spans="1:10" x14ac:dyDescent="0.25">
      <c r="A24">
        <v>229579</v>
      </c>
      <c r="B24" t="s">
        <v>67</v>
      </c>
      <c r="D24">
        <v>1</v>
      </c>
      <c r="E24">
        <v>700</v>
      </c>
      <c r="F24">
        <v>1040</v>
      </c>
      <c r="G24">
        <v>4900</v>
      </c>
      <c r="H24">
        <v>6800</v>
      </c>
      <c r="I24" t="s">
        <v>36</v>
      </c>
      <c r="J24" t="s">
        <v>5</v>
      </c>
    </row>
    <row r="25" spans="1:10" x14ac:dyDescent="0.25">
      <c r="A25">
        <v>228974</v>
      </c>
      <c r="B25" t="s">
        <v>68</v>
      </c>
      <c r="D25">
        <v>1</v>
      </c>
      <c r="E25">
        <v>700</v>
      </c>
      <c r="F25">
        <v>1040</v>
      </c>
      <c r="G25">
        <v>4900</v>
      </c>
      <c r="H25">
        <v>6800</v>
      </c>
      <c r="I25" t="s">
        <v>9</v>
      </c>
      <c r="J25" t="s">
        <v>5</v>
      </c>
    </row>
    <row r="26" spans="1:10" x14ac:dyDescent="0.25">
      <c r="A26">
        <v>229580</v>
      </c>
      <c r="B26" t="s">
        <v>69</v>
      </c>
      <c r="D26">
        <v>1</v>
      </c>
      <c r="E26">
        <v>700</v>
      </c>
      <c r="F26">
        <v>1040</v>
      </c>
      <c r="G26">
        <v>4400</v>
      </c>
      <c r="H26">
        <v>6000</v>
      </c>
      <c r="I26" t="s">
        <v>36</v>
      </c>
      <c r="J26" t="s">
        <v>5</v>
      </c>
    </row>
    <row r="27" spans="1:10" x14ac:dyDescent="0.25">
      <c r="A27">
        <v>228975</v>
      </c>
      <c r="B27" t="s">
        <v>70</v>
      </c>
      <c r="D27">
        <v>1</v>
      </c>
      <c r="E27">
        <v>700</v>
      </c>
      <c r="F27">
        <v>1040</v>
      </c>
      <c r="G27">
        <v>4400</v>
      </c>
      <c r="H27">
        <v>6000</v>
      </c>
      <c r="I27" t="s">
        <v>9</v>
      </c>
      <c r="J27" t="s">
        <v>5</v>
      </c>
    </row>
    <row r="28" spans="1:10" x14ac:dyDescent="0.25">
      <c r="A28">
        <v>229577</v>
      </c>
      <c r="B28" t="s">
        <v>71</v>
      </c>
      <c r="D28">
        <v>1</v>
      </c>
      <c r="E28">
        <v>700</v>
      </c>
      <c r="F28">
        <v>1040</v>
      </c>
      <c r="G28">
        <v>8400</v>
      </c>
      <c r="H28">
        <v>12000</v>
      </c>
      <c r="I28" t="s">
        <v>36</v>
      </c>
      <c r="J28" t="s">
        <v>5</v>
      </c>
    </row>
    <row r="29" spans="1:10" x14ac:dyDescent="0.25">
      <c r="A29">
        <v>228972</v>
      </c>
      <c r="B29" t="s">
        <v>72</v>
      </c>
      <c r="D29">
        <v>1</v>
      </c>
      <c r="E29">
        <v>700</v>
      </c>
      <c r="F29">
        <v>1040</v>
      </c>
      <c r="G29">
        <v>8400</v>
      </c>
      <c r="H29">
        <v>12000</v>
      </c>
      <c r="I29" t="s">
        <v>9</v>
      </c>
      <c r="J29" t="s">
        <v>5</v>
      </c>
    </row>
  </sheetData>
  <sheetProtection algorithmName="SHA-512" hashValue="vHWrOmnKekCCKz4aaZrDP6ZTldJe38tHkvE6aj0NbFw1W4kGLbV+O8b84qoSYJhwzO60N6omyZQazIM9r1VAoA==" saltValue="WukdnMddIEpfjXGFuwtso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Результат</vt:lpstr>
      <vt:lpstr>Розрахунок</vt:lpstr>
      <vt:lpstr>Джерело даних</vt:lpstr>
      <vt:lpstr>Дані підіймачів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Панчук Константин</dc:creator>
  <cp:lastModifiedBy>Панчук Константин</cp:lastModifiedBy>
  <dcterms:created xsi:type="dcterms:W3CDTF">2026-04-28T08:22:37Z</dcterms:created>
  <dcterms:modified xsi:type="dcterms:W3CDTF">2026-05-13T08:11:23Z</dcterms:modified>
</cp:coreProperties>
</file>