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анчук Костянтин\Навчання\"/>
    </mc:Choice>
  </mc:AlternateContent>
  <bookViews>
    <workbookView xWindow="0" yWindow="0" windowWidth="28800" windowHeight="12300"/>
  </bookViews>
  <sheets>
    <sheet name="Result" sheetId="1" r:id="rId1"/>
    <sheet name="Розрахунок" sheetId="2" state="hidden" r:id="rId2"/>
    <sheet name="Джерело даних" sheetId="3" state="hidden" r:id="rId3"/>
    <sheet name="Дані підіймачів" sheetId="4" state="hidden" r:id="rId4"/>
  </sheets>
  <calcPr calcId="162913"/>
</workbook>
</file>

<file path=xl/calcChain.xml><?xml version="1.0" encoding="utf-8"?>
<calcChain xmlns="http://schemas.openxmlformats.org/spreadsheetml/2006/main">
  <c r="D11" i="1" l="1"/>
  <c r="G23" i="2" l="1"/>
  <c r="D23" i="2"/>
  <c r="E23" i="2" s="1"/>
  <c r="F23" i="2" s="1"/>
  <c r="G22" i="2"/>
  <c r="D22" i="2"/>
  <c r="E22" i="2" s="1"/>
  <c r="F22" i="2" s="1"/>
  <c r="G14" i="2"/>
  <c r="D14" i="2"/>
  <c r="E14" i="2" s="1"/>
  <c r="F14" i="2" s="1"/>
  <c r="G13" i="2"/>
  <c r="D13" i="2"/>
  <c r="E13" i="2" s="1"/>
  <c r="F13" i="2" s="1"/>
  <c r="G5" i="2"/>
  <c r="D5" i="2"/>
  <c r="E5" i="2" s="1"/>
  <c r="F5" i="2" s="1"/>
  <c r="G4" i="2"/>
  <c r="D4" i="2"/>
  <c r="E4" i="2" s="1"/>
  <c r="F4" i="2" s="1"/>
  <c r="J12" i="1"/>
  <c r="G12" i="1"/>
  <c r="D12" i="1"/>
  <c r="J11" i="1"/>
  <c r="G11" i="1"/>
  <c r="H4" i="2" l="1"/>
  <c r="C9" i="2" s="1"/>
  <c r="H13" i="2"/>
  <c r="C18" i="2" s="1"/>
  <c r="H22" i="2"/>
  <c r="C27" i="2" s="1"/>
  <c r="H5" i="2"/>
  <c r="C10" i="2" s="1"/>
  <c r="H14" i="2"/>
  <c r="C19" i="2" s="1"/>
  <c r="F21" i="1" s="1"/>
  <c r="H23" i="2"/>
  <c r="C28" i="2" s="1"/>
  <c r="I21" i="1" s="1"/>
  <c r="I19" i="1" l="1"/>
  <c r="I20" i="1"/>
  <c r="C21" i="1"/>
  <c r="C18" i="1" s="1"/>
  <c r="C19" i="1" s="1"/>
  <c r="F19" i="1"/>
  <c r="F20" i="1"/>
  <c r="C20" i="1" l="1"/>
</calcChain>
</file>

<file path=xl/sharedStrings.xml><?xml version="1.0" encoding="utf-8"?>
<sst xmlns="http://schemas.openxmlformats.org/spreadsheetml/2006/main" count="201" uniqueCount="82">
  <si>
    <t>Колір</t>
  </si>
  <si>
    <t>Тип відкривання</t>
  </si>
  <si>
    <t>Р2О</t>
  </si>
  <si>
    <t>Ширина фасаду, мм</t>
  </si>
  <si>
    <t>Тип матеріалу фасаду</t>
  </si>
  <si>
    <t>Elevon 2000</t>
  </si>
  <si>
    <t>Розрахунок ваги фасаду, гр</t>
  </si>
  <si>
    <t>Щільність, кг/см³</t>
  </si>
  <si>
    <t>Площа фасаду, см 2</t>
  </si>
  <si>
    <t>Об'єм фасаду, см 3</t>
  </si>
  <si>
    <t>Вага, кг</t>
  </si>
  <si>
    <t>Ручка, вага</t>
  </si>
  <si>
    <t>Вага, з ручкою</t>
  </si>
  <si>
    <t>Розрахунок LF</t>
  </si>
  <si>
    <t>Elevon 3000</t>
  </si>
  <si>
    <t>Elevon 4000</t>
  </si>
  <si>
    <t>Тип підіймача</t>
  </si>
  <si>
    <t>Висота фасаду</t>
  </si>
  <si>
    <t>Код</t>
  </si>
  <si>
    <t>Наименование</t>
  </si>
  <si>
    <t>Кількість</t>
  </si>
  <si>
    <t>Висота фасаду, min</t>
  </si>
  <si>
    <t>Висота фасаду, max</t>
  </si>
  <si>
    <t>LF min</t>
  </si>
  <si>
    <t>LF max</t>
  </si>
  <si>
    <t>Kalkulator wyciągu Muller Elevon</t>
  </si>
  <si>
    <t>Wypełnij pola z niebieskimi obramowaniami z listy rozwijanej</t>
  </si>
  <si>
    <t>Wypełnij pola z czerwonymi obramowaniami liczbami</t>
  </si>
  <si>
    <t>Muller Elevon 3000 (klasyczne otwarcie)</t>
  </si>
  <si>
    <t>Muller Elevon 2000 (klasyczne otwarcie)</t>
  </si>
  <si>
    <t>Muller Elevon 4000 (dla dwóch fasad)</t>
  </si>
  <si>
    <t>Kolor</t>
  </si>
  <si>
    <t>Zaślepka do tego podnośnika należy zakupić osobno.</t>
  </si>
  <si>
    <t>Typ otwarcia</t>
  </si>
  <si>
    <t>Wysokość frontu mm</t>
  </si>
  <si>
    <t>Wysokość frontu, mm</t>
  </si>
  <si>
    <t>Szerokość frontu, mm</t>
  </si>
  <si>
    <t>Grubość frontu, mm</t>
  </si>
  <si>
    <t>Waga uchwytu, g (jeśli dostępna)</t>
  </si>
  <si>
    <t>Liczba podnośnikov</t>
  </si>
  <si>
    <t>Kod podnośnika</t>
  </si>
  <si>
    <t>Nazwa podnośnika</t>
  </si>
  <si>
    <t>Obliczeniowe LF</t>
  </si>
  <si>
    <t>od 260 do 600 мм</t>
  </si>
  <si>
    <t>od 200 do 800 мм</t>
  </si>
  <si>
    <t>od 700 do 1040 мм</t>
  </si>
  <si>
    <t>do 1800 мм</t>
  </si>
  <si>
    <t>od 600 do 1400 мм</t>
  </si>
  <si>
    <t>Cichy domyk</t>
  </si>
  <si>
    <t>Płyta wiórowa</t>
  </si>
  <si>
    <t>MDF</t>
  </si>
  <si>
    <t>Nikiel</t>
  </si>
  <si>
    <t>Czarny</t>
  </si>
  <si>
    <t>Biały</t>
  </si>
  <si>
    <t>Antracyt</t>
  </si>
  <si>
    <t>Podnośnik Muller Elevon 2000 L 400–600 mm 4.1–10.5 kg nikiel</t>
  </si>
  <si>
    <t>Podnośnik Muller Elevon 2000 L 400–600 mm 4.1–10.5 kg czarny</t>
  </si>
  <si>
    <t>Podnośnik Muller Elevon 2000 M 300–500 mm 3.0–10.8 kg nikiel</t>
  </si>
  <si>
    <t>Podnośnik Muller Elevon 2000 M 300–500 mm 3.0–10.8 kg czarny</t>
  </si>
  <si>
    <t>Podnośnik Muller Elevon 2000 S 260–400 mm 1.4–8.0 kg nikiel</t>
  </si>
  <si>
    <t>Podnośnik Muller Elevon 2000 S 260–400 mm 1.4–8.0 kg czarny</t>
  </si>
  <si>
    <t>Podnośnik Muller Elevon 3000 L 350–700 mm 2.6–14.8 kg</t>
  </si>
  <si>
    <t>Podnośnik Muller Elevon 3000 M 300–600 mm 1.8–9.6 kg</t>
  </si>
  <si>
    <t>Podnośnik Muller Elevon 3000 P2O L 350–700 mm 3.2–15.7 kg</t>
  </si>
  <si>
    <t>Podnośnik Muller Elevon 3000 P2O M 300–600 mm 2.2–9.1 kg</t>
  </si>
  <si>
    <t>Podnośnik Muller Elevon 3000 P2O S 200–500 mm 1.2–7.5 kg</t>
  </si>
  <si>
    <t>Podnośnik Muller Elevon 3000 P2O XL 450–800 mm 5.0–18.4 kg</t>
  </si>
  <si>
    <t>Podnośnik Muller Elevon 3000 S 300–500 mm 1.3–6.0 kg</t>
  </si>
  <si>
    <t>Podnośnik Muller Elevon 3000 XL 450–800 mm 5.0–20.0 kg</t>
  </si>
  <si>
    <t>Podnośnik Muller Elevon 4000 L 700–1040 mm 6.3–12.1 kg antracyt</t>
  </si>
  <si>
    <t>Podnośnik Muller Elevon 4000 L 700–1040 mm 6.3–12.1 kg biały</t>
  </si>
  <si>
    <t>Podnośnik Muller Elevon 4000 M 700–1040 mm 4.7–9.7 kg antracyt</t>
  </si>
  <si>
    <t>Podnośnik Muller Elevon 4000 M 700–1040 mm 4.7–9.7 kg biały</t>
  </si>
  <si>
    <t>Podnośnik Muller Elevon 4000 S 700–1040 mm 4.2–9.4 kg antracyt</t>
  </si>
  <si>
    <t>Podnośnik Muller Elevon 4000 S 700–1040 mm 4.2–9.4 kg biały</t>
  </si>
  <si>
    <t>Podnośnik Muller Elevon 4000 XL 700–1040 mm 8.1–17.0 kg antracyt</t>
  </si>
  <si>
    <t>Podnośnik Muller Elevon 4000 XL 700–1040 mm 8.1–17.0 kg biały</t>
  </si>
  <si>
    <t>od 576 do 4200</t>
  </si>
  <si>
    <t>od 660 do 9000</t>
  </si>
  <si>
    <t>od 4400 do 12000</t>
  </si>
  <si>
    <t>Rodzaj frontu</t>
  </si>
  <si>
    <t>Dla frontów o szerokości większej niż 800 mm należy stosować 2 podnośniki, niezależnie od wskazań kalkulatora.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</si>
</sst>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1"/>
      <color theme="1"/>
      <name val="Calibri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name val="Arial"/>
      <family val="2"/>
      <charset val="204"/>
    </font>
    <font>
      <sz val="8"/>
      <color indexed="8"/>
      <name val="Microsoft Sans Serif"/>
      <family val="2"/>
      <charset val="204"/>
    </font>
    <font>
      <b/>
      <sz val="11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8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0"/>
      <color theme="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3" tint="0.79989013336588644"/>
        <bgColor indexed="65"/>
      </patternFill>
    </fill>
    <fill>
      <patternFill patternType="solid">
        <fgColor theme="3" tint="0.79995117038483843"/>
        <bgColor indexed="65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5" tint="0.79995117038483843"/>
        <bgColor indexed="65"/>
      </patternFill>
    </fill>
  </fills>
  <borders count="17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43" fontId="9" fillId="0" borderId="0" applyFont="0" applyFill="0" applyBorder="0" applyAlignment="0" applyProtection="0"/>
    <xf numFmtId="0" fontId="1" fillId="0" borderId="2"/>
  </cellStyleXfs>
  <cellXfs count="57">
    <xf numFmtId="0" fontId="0" fillId="0" borderId="0" xfId="0"/>
    <xf numFmtId="0" fontId="4" fillId="2" borderId="1" xfId="1" applyNumberFormat="1" applyFont="1" applyFill="1" applyBorder="1" applyAlignment="1">
      <alignment horizontal="left" vertical="top"/>
    </xf>
    <xf numFmtId="0" fontId="7" fillId="0" borderId="0" xfId="0" applyFont="1"/>
    <xf numFmtId="0" fontId="5" fillId="0" borderId="2" xfId="3" applyFont="1"/>
    <xf numFmtId="0" fontId="5" fillId="0" borderId="2" xfId="3" applyFont="1" applyAlignment="1">
      <alignment horizontal="center"/>
    </xf>
    <xf numFmtId="0" fontId="1" fillId="0" borderId="2" xfId="3"/>
    <xf numFmtId="1" fontId="1" fillId="0" borderId="2" xfId="3" applyNumberFormat="1"/>
    <xf numFmtId="0" fontId="1" fillId="0" borderId="2" xfId="3" applyAlignment="1">
      <alignment horizontal="center" vertical="center" textRotation="90"/>
    </xf>
    <xf numFmtId="0" fontId="10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8" fillId="0" borderId="0" xfId="0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 vertical="center" wrapText="1"/>
    </xf>
    <xf numFmtId="0" fontId="2" fillId="0" borderId="0" xfId="0" applyFont="1" applyAlignment="1" applyProtection="1">
      <alignment horizontal="centerContinuous" vertical="center"/>
    </xf>
    <xf numFmtId="0" fontId="0" fillId="0" borderId="0" xfId="0" applyProtection="1"/>
    <xf numFmtId="0" fontId="1" fillId="0" borderId="12" xfId="0" applyFont="1" applyBorder="1" applyAlignment="1" applyProtection="1">
      <alignment horizontal="centerContinuous" wrapText="1"/>
    </xf>
    <xf numFmtId="0" fontId="2" fillId="0" borderId="13" xfId="0" applyFont="1" applyBorder="1" applyAlignment="1" applyProtection="1">
      <alignment horizontal="centerContinuous" wrapText="1"/>
    </xf>
    <xf numFmtId="0" fontId="2" fillId="0" borderId="14" xfId="0" applyFont="1" applyBorder="1" applyAlignment="1" applyProtection="1">
      <alignment horizontal="centerContinuous" wrapText="1"/>
    </xf>
    <xf numFmtId="0" fontId="2" fillId="0" borderId="14" xfId="0" applyFont="1" applyBorder="1" applyAlignment="1" applyProtection="1">
      <alignment horizontal="centerContinuous"/>
    </xf>
    <xf numFmtId="0" fontId="1" fillId="0" borderId="7" xfId="0" applyFont="1" applyBorder="1" applyAlignment="1" applyProtection="1">
      <alignment horizontal="centerContinuous" wrapText="1"/>
    </xf>
    <xf numFmtId="0" fontId="2" fillId="0" borderId="8" xfId="0" applyFont="1" applyBorder="1" applyAlignment="1" applyProtection="1">
      <alignment horizontal="centerContinuous" wrapText="1"/>
    </xf>
    <xf numFmtId="0" fontId="2" fillId="0" borderId="9" xfId="0" applyFont="1" applyBorder="1" applyAlignment="1" applyProtection="1">
      <alignment horizontal="centerContinuous" wrapText="1"/>
    </xf>
    <xf numFmtId="0" fontId="2" fillId="0" borderId="9" xfId="0" applyFont="1" applyBorder="1" applyAlignment="1" applyProtection="1">
      <alignment horizontal="centerContinuous"/>
    </xf>
    <xf numFmtId="0" fontId="5" fillId="0" borderId="10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wrapText="1"/>
    </xf>
    <xf numFmtId="0" fontId="2" fillId="0" borderId="6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</xf>
    <xf numFmtId="0" fontId="5" fillId="0" borderId="5" xfId="0" applyFont="1" applyBorder="1" applyAlignment="1" applyProtection="1">
      <alignment vertical="center" wrapText="1"/>
    </xf>
    <xf numFmtId="0" fontId="2" fillId="0" borderId="0" xfId="0" applyFont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vertical="center" wrapText="1"/>
    </xf>
    <xf numFmtId="0" fontId="10" fillId="0" borderId="5" xfId="0" applyNumberFormat="1" applyFont="1" applyFill="1" applyBorder="1" applyAlignment="1" applyProtection="1">
      <alignment vertical="center" wrapText="1"/>
    </xf>
    <xf numFmtId="0" fontId="2" fillId="0" borderId="2" xfId="0" applyNumberFormat="1" applyFont="1" applyFill="1" applyBorder="1" applyAlignment="1" applyProtection="1">
      <alignment wrapText="1"/>
    </xf>
    <xf numFmtId="0" fontId="5" fillId="0" borderId="2" xfId="0" applyNumberFormat="1" applyFont="1" applyFill="1" applyBorder="1" applyAlignment="1" applyProtection="1">
      <alignment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wrapText="1"/>
    </xf>
    <xf numFmtId="0" fontId="5" fillId="0" borderId="3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vertical="center" wrapText="1"/>
    </xf>
    <xf numFmtId="0" fontId="1" fillId="0" borderId="0" xfId="0" applyFont="1" applyAlignment="1" applyProtection="1">
      <alignment vertical="center"/>
    </xf>
    <xf numFmtId="3" fontId="1" fillId="0" borderId="3" xfId="2" applyNumberFormat="1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5" borderId="3" xfId="0" applyFont="1" applyFill="1" applyBorder="1" applyAlignment="1" applyProtection="1">
      <alignment horizontal="center" vertical="center" wrapText="1"/>
    </xf>
    <xf numFmtId="0" fontId="6" fillId="6" borderId="5" xfId="0" applyFont="1" applyFill="1" applyBorder="1" applyAlignment="1" applyProtection="1">
      <alignment horizontal="center" vertical="center" wrapText="1"/>
    </xf>
    <xf numFmtId="0" fontId="6" fillId="6" borderId="15" xfId="0" applyFont="1" applyFill="1" applyBorder="1" applyAlignment="1" applyProtection="1">
      <alignment horizontal="center" vertical="center" wrapText="1"/>
    </xf>
    <xf numFmtId="0" fontId="1" fillId="0" borderId="2" xfId="3" applyAlignment="1">
      <alignment horizontal="center" vertical="center" textRotation="90"/>
    </xf>
    <xf numFmtId="0" fontId="11" fillId="0" borderId="2" xfId="0" applyFont="1" applyBorder="1" applyAlignment="1" applyProtection="1">
      <alignment horizontal="center" vertical="center" wrapText="1"/>
    </xf>
    <xf numFmtId="0" fontId="11" fillId="0" borderId="15" xfId="0" applyFont="1" applyBorder="1" applyAlignment="1" applyProtection="1">
      <alignment horizontal="centerContinuous" vertical="center"/>
    </xf>
    <xf numFmtId="0" fontId="11" fillId="0" borderId="16" xfId="0" applyFont="1" applyBorder="1" applyAlignment="1" applyProtection="1">
      <alignment horizontal="centerContinuous" vertical="center"/>
    </xf>
  </cellXfs>
  <cellStyles count="4">
    <cellStyle name="Обычный" xfId="0" builtinId="0"/>
    <cellStyle name="Обычный 2" xfId="3"/>
    <cellStyle name="Обычный_Лист4" xfId="1"/>
    <cellStyle name="Финансовый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5df41d97390f4d01" Type="http://schemas.microsoft.com/office/2017/10/relationships/person" Target="persons/person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49</xdr:row>
      <xdr:rowOff>28575</xdr:rowOff>
    </xdr:to>
    <xdr:sp macro="" textlink="">
      <xdr:nvSpPr>
        <xdr:cNvPr id="2" name="AutoShape 2"/>
        <xdr:cNvSpPr>
          <a:spLocks noGrp="1"/>
        </xdr:cNvSpPr>
      </xdr:nvSpPr>
      <xdr:spPr>
        <a:xfrm flipH="1">
          <a:off x="0" y="0"/>
          <a:ext cx="0" cy="12849225"/>
        </a:xfrm>
        <a:prstGeom prst="rect">
          <a:avLst/>
        </a:prstGeom>
        <a:solidFill>
          <a:srgbClr val="FFFFFF"/>
        </a:solidFill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933450</xdr:colOff>
      <xdr:row>4</xdr:row>
      <xdr:rowOff>15961</xdr:rowOff>
    </xdr:to>
    <xdr:pic>
      <xdr:nvPicPr>
        <xdr:cNvPr id="3" name="/xl/media/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7</xdr:col>
      <xdr:colOff>1495425</xdr:colOff>
      <xdr:row>0</xdr:row>
      <xdr:rowOff>95250</xdr:rowOff>
    </xdr:from>
    <xdr:to>
      <xdr:col>8</xdr:col>
      <xdr:colOff>1819274</xdr:colOff>
      <xdr:row>3</xdr:row>
      <xdr:rowOff>151584</xdr:rowOff>
    </xdr:to>
    <xdr:pic>
      <xdr:nvPicPr>
        <xdr:cNvPr id="4" name="/xl/media/image2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persons/person.xml><?xml version="1.0" encoding="utf-8"?>
<xltc:personList xmlns:xltc="http://schemas.microsoft.com/office/spreadsheetml/2018/threadedcomments">
  <xltc:person displayName="Панчук Константин" id="{4A890C93-BFAA-C749-5177-7A357B3976B8}"/>
</xltc:personList>
</file>

<file path=xl/theme/theme1.xml><?xml version="1.0" encoding="utf-8"?>
<a:theme xmlns:a="http://schemas.openxmlformats.org/drawingml/2006/main" name="Стандартная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Стандартная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1"/>
  <sheetViews>
    <sheetView showGridLines="0" tabSelected="1" workbookViewId="0"/>
  </sheetViews>
  <sheetFormatPr defaultRowHeight="15" x14ac:dyDescent="0.25"/>
  <cols>
    <col min="1" max="1" width="4.85546875" style="11" customWidth="1"/>
    <col min="2" max="2" width="22.7109375" style="11" customWidth="1"/>
    <col min="3" max="3" width="28.42578125" style="11" customWidth="1"/>
    <col min="4" max="4" width="18.7109375" style="11" customWidth="1"/>
    <col min="5" max="5" width="22.7109375" style="11" customWidth="1"/>
    <col min="6" max="6" width="28.42578125" style="11" customWidth="1"/>
    <col min="7" max="7" width="18.7109375" style="11" customWidth="1"/>
    <col min="8" max="8" width="22.7109375" style="11" customWidth="1"/>
    <col min="9" max="9" width="28.42578125" style="11" customWidth="1"/>
    <col min="10" max="10" width="18.7109375" style="11" customWidth="1"/>
    <col min="11" max="16384" width="9.140625" style="11"/>
  </cols>
  <sheetData>
    <row r="1" spans="2:10" ht="23.25" x14ac:dyDescent="0.25">
      <c r="D1" s="12" t="s">
        <v>25</v>
      </c>
      <c r="E1" s="13"/>
      <c r="F1" s="14"/>
      <c r="G1" s="14"/>
    </row>
    <row r="2" spans="2:10" x14ac:dyDescent="0.25">
      <c r="D2" s="14"/>
      <c r="E2" s="14"/>
      <c r="F2" s="14"/>
      <c r="G2" s="14"/>
      <c r="H2" s="15"/>
    </row>
    <row r="3" spans="2:10" x14ac:dyDescent="0.25">
      <c r="D3" s="16" t="s">
        <v>26</v>
      </c>
      <c r="E3" s="17"/>
      <c r="F3" s="18"/>
      <c r="G3" s="19"/>
    </row>
    <row r="5" spans="2:10" x14ac:dyDescent="0.25">
      <c r="D5" s="20" t="s">
        <v>27</v>
      </c>
      <c r="E5" s="21"/>
      <c r="F5" s="22"/>
      <c r="G5" s="23"/>
    </row>
    <row r="7" spans="2:10" ht="52.5" customHeight="1" x14ac:dyDescent="0.25">
      <c r="B7" s="48" t="s">
        <v>29</v>
      </c>
      <c r="C7" s="49"/>
      <c r="E7" s="50" t="s">
        <v>28</v>
      </c>
      <c r="F7" s="50"/>
      <c r="H7" s="51" t="s">
        <v>30</v>
      </c>
      <c r="I7" s="52"/>
    </row>
    <row r="8" spans="2:10" ht="30" customHeight="1" x14ac:dyDescent="0.25">
      <c r="B8" s="24" t="s">
        <v>31</v>
      </c>
      <c r="C8" s="25"/>
      <c r="D8" s="26"/>
      <c r="E8" s="56" t="s">
        <v>32</v>
      </c>
      <c r="F8" s="55"/>
      <c r="G8" s="26"/>
      <c r="H8" s="24" t="s">
        <v>31</v>
      </c>
      <c r="I8" s="27"/>
    </row>
    <row r="9" spans="2:10" ht="30" customHeight="1" x14ac:dyDescent="0.25">
      <c r="B9" s="54" t="s">
        <v>81</v>
      </c>
      <c r="C9" s="54"/>
      <c r="D9" s="26"/>
      <c r="E9" s="30" t="s">
        <v>33</v>
      </c>
      <c r="F9" s="25"/>
      <c r="G9" s="26"/>
      <c r="H9" s="28"/>
      <c r="I9" s="29"/>
    </row>
    <row r="10" spans="2:10" x14ac:dyDescent="0.25">
      <c r="B10" s="31"/>
      <c r="C10" s="32"/>
      <c r="E10" s="31"/>
      <c r="F10" s="32"/>
      <c r="H10" s="31"/>
      <c r="I10" s="32"/>
    </row>
    <row r="11" spans="2:10" ht="30" customHeight="1" x14ac:dyDescent="0.25">
      <c r="B11" s="30" t="s">
        <v>34</v>
      </c>
      <c r="C11" s="33"/>
      <c r="D11" s="34" t="str">
        <f>VLOOKUP(B7,'Джерело даних'!$C$15:$D$17,2,0)</f>
        <v>od 260 do 600 мм</v>
      </c>
      <c r="E11" s="30" t="s">
        <v>34</v>
      </c>
      <c r="F11" s="33"/>
      <c r="G11" s="34" t="str">
        <f>VLOOKUP(E7,'Джерело даних'!$C$15:$D$17,2,0)</f>
        <v>od 200 do 800 мм</v>
      </c>
      <c r="H11" s="30" t="s">
        <v>35</v>
      </c>
      <c r="I11" s="33"/>
      <c r="J11" s="34" t="str">
        <f>VLOOKUP(H7,'Джерело даних'!$C$15:$D$17,2,0)</f>
        <v>od 700 do 1040 мм</v>
      </c>
    </row>
    <row r="12" spans="2:10" ht="30" customHeight="1" x14ac:dyDescent="0.25">
      <c r="B12" s="30" t="s">
        <v>36</v>
      </c>
      <c r="C12" s="33"/>
      <c r="D12" s="34" t="str">
        <f>VLOOKUP(B$7,'Джерело даних'!$C$19:$D$21,2,0)</f>
        <v>do 1800 мм</v>
      </c>
      <c r="E12" s="30" t="s">
        <v>36</v>
      </c>
      <c r="F12" s="33"/>
      <c r="G12" s="34" t="str">
        <f>VLOOKUP(E$7,'Джерело даних'!$C$19:$D$21,2,0)</f>
        <v>do 1800 мм</v>
      </c>
      <c r="H12" s="30" t="s">
        <v>36</v>
      </c>
      <c r="I12" s="33"/>
      <c r="J12" s="34" t="str">
        <f>VLOOKUP(H$7,'Джерело даних'!$C$19:$D$21,2,0)</f>
        <v>od 600 do 1400 мм</v>
      </c>
    </row>
    <row r="13" spans="2:10" ht="30" customHeight="1" x14ac:dyDescent="0.25">
      <c r="B13" s="30" t="s">
        <v>37</v>
      </c>
      <c r="C13" s="33"/>
      <c r="D13" s="34"/>
      <c r="E13" s="30" t="s">
        <v>37</v>
      </c>
      <c r="F13" s="33"/>
      <c r="G13" s="34"/>
      <c r="H13" s="30" t="s">
        <v>37</v>
      </c>
      <c r="I13" s="33"/>
    </row>
    <row r="14" spans="2:10" ht="30" customHeight="1" x14ac:dyDescent="0.25">
      <c r="B14" s="35" t="s">
        <v>38</v>
      </c>
      <c r="C14" s="33"/>
      <c r="D14" s="34"/>
      <c r="E14" s="35" t="s">
        <v>38</v>
      </c>
      <c r="F14" s="33"/>
      <c r="G14" s="34"/>
      <c r="H14" s="35" t="s">
        <v>38</v>
      </c>
      <c r="I14" s="33"/>
    </row>
    <row r="15" spans="2:10" x14ac:dyDescent="0.25">
      <c r="B15" s="31"/>
      <c r="C15" s="32"/>
      <c r="D15" s="34"/>
      <c r="E15" s="31"/>
      <c r="F15" s="32"/>
      <c r="G15" s="34"/>
      <c r="H15" s="31"/>
      <c r="I15" s="32"/>
    </row>
    <row r="16" spans="2:10" ht="30" customHeight="1" x14ac:dyDescent="0.25">
      <c r="B16" s="35" t="s">
        <v>80</v>
      </c>
      <c r="C16" s="25"/>
      <c r="D16" s="34"/>
      <c r="E16" s="35" t="s">
        <v>80</v>
      </c>
      <c r="F16" s="25"/>
      <c r="G16" s="34"/>
      <c r="H16" s="35" t="s">
        <v>80</v>
      </c>
      <c r="I16" s="25"/>
    </row>
    <row r="17" spans="2:10" x14ac:dyDescent="0.25">
      <c r="C17" s="36"/>
      <c r="D17" s="37"/>
      <c r="F17" s="36"/>
      <c r="G17" s="37"/>
      <c r="I17" s="36"/>
    </row>
    <row r="18" spans="2:10" ht="37.5" customHeight="1" x14ac:dyDescent="0.25">
      <c r="B18" s="38" t="s">
        <v>39</v>
      </c>
      <c r="C18" s="9" t="str">
        <f>IF(COUNTIFS('Дані підіймачів'!$J$2:$J$29,$B$7,'Дані підіймачів'!$D$2:$D$29,1,'Дані підіймачів'!$E$2:$E$29,"&lt;="&amp;$C$11,'Дані підіймачів'!$F$2:$F$29,"&gt;="&amp;$C$11,'Дані підіймачів'!$G$2:$G$29,"&lt;="&amp;$C$21,'Дані підіймачів'!$H$2:$H$29,"&gt;="&amp;$C$21,'Дані підіймачів'!$I$2:$I$29,$C$8)&gt;0,1,IF(COUNTIFS('Дані підіймачів'!$J$2:$J$29,$B$7,'Дані підіймачів'!$D$2:$D$29,2,'Дані підіймачів'!$E$2:$E$29,"&lt;="&amp;$C$11,'Дані підіймачів'!$F$2:$F$29,"&gt;="&amp;$C$11,'Дані підіймачів'!$G$2:$G$29,"&lt;="&amp;$C$21,'Дані підіймачів'!$H$2:$H$29,"&gt;="&amp;$C$21,'Дані підіймачів'!$I$2:$I$29,$C$8)&gt;0,2,"Nie znaleziono"))</f>
        <v>Nie znaleziono</v>
      </c>
      <c r="D18" s="39"/>
      <c r="E18" s="40"/>
      <c r="F18" s="41"/>
      <c r="G18" s="39"/>
      <c r="H18" s="40"/>
      <c r="I18" s="41"/>
    </row>
    <row r="19" spans="2:10" ht="37.5" customHeight="1" x14ac:dyDescent="0.25">
      <c r="B19" s="42" t="s">
        <v>40</v>
      </c>
      <c r="C19" s="9" t="str">
        <f>IFERROR(LOOKUP(2,1/(('Дані підіймачів'!$J$2:$J$29=$B$7)*('Дані підіймачів'!$D$2:$D$29=$C$18)*('Дані підіймачів'!$E$2:$E$29&lt;=$C$11)*('Дані підіймачів'!$F$2:$F$29&gt;=$C$11)*('Дані підіймачів'!$G$2:$G$29&lt;=$C$21)*('Дані підіймачів'!$H$2:$H$29&gt;=$C$21)*('Дані підіймачів'!$I$2:$I$29=$C$8)),'Дані підіймачів'!$A$2:$A$29),"Nie znaleziono")</f>
        <v>Nie znaleziono</v>
      </c>
      <c r="D19" s="43"/>
      <c r="E19" s="42" t="s">
        <v>40</v>
      </c>
      <c r="F19" s="8" t="str">
        <f>IFERROR(LOOKUP(2,1/(('Дані підіймачів'!$J$2:$J$29=$E$7)*('Дані підіймачів'!$C$2:$C$29=IF($F$9="P2O","Р2О",$F$9))*('Дані підіймачів'!$E$2:$E$29&lt;=$F$11)*('Дані підіймачів'!$F$2:$F$29&gt;=$F$11)*('Дані підіймачів'!$G$2:$G$29&lt;=$F$21)*('Дані підіймачів'!$H$2:$H$29&gt;=$F$21)),'Дані підіймачів'!$A$2:$A$29),"Nie znaleziono")</f>
        <v>Nie znaleziono</v>
      </c>
      <c r="G19" s="43"/>
      <c r="H19" s="42" t="s">
        <v>40</v>
      </c>
      <c r="I19" s="10" t="str">
        <f>IFERROR(LOOKUP(2,1/(('Дані підіймачів'!$J$2:$J$29=$H$7)*('Дані підіймачів'!$E$2:$E$29&lt;=$I$11)*('Дані підіймачів'!$F$2:$F$29&gt;=$I$11)*('Дані підіймачів'!$G$2:$G$29&lt;=$I$21)*('Дані підіймачів'!$H$2:$H$29&gt;=$I$21)*('Дані підіймачів'!$I$2:$I$29=$I$8)),'Дані підіймачів'!$A$2:$A$29),"Nie znaleziono")</f>
        <v>Nie znaleziono</v>
      </c>
    </row>
    <row r="20" spans="2:10" ht="47.25" customHeight="1" x14ac:dyDescent="0.25">
      <c r="B20" s="42" t="s">
        <v>41</v>
      </c>
      <c r="C20" s="9" t="str">
        <f>IFERROR(LOOKUP(2,1/(('Дані підіймачів'!$J$2:$J$29=$B$7)*('Дані підіймачів'!$D$2:$D$29=$C$18)*('Дані підіймачів'!$E$2:$E$29&lt;=$C$11)*('Дані підіймачів'!$F$2:$F$29&gt;=$C$11)*('Дані підіймачів'!$G$2:$G$29&lt;=$C$21)*('Дані підіймачів'!$H$2:$H$29&gt;=$C$21)*('Дані підіймачів'!$I$2:$I$29=$C$8)),'Дані підіймачів'!$B$2:$B$29),"Nie znaleziono")</f>
        <v>Nie znaleziono</v>
      </c>
      <c r="D20" s="43"/>
      <c r="E20" s="42" t="s">
        <v>41</v>
      </c>
      <c r="F20" s="8" t="str">
        <f>IFERROR(LOOKUP(2,1/(('Дані підіймачів'!$J$2:$J$29=$E$7)*('Дані підіймачів'!$C$2:$C$29=IF($F$9="P2O","Р2О",$F$9))*('Дані підіймачів'!$E$2:$E$29&lt;=$F$11)*('Дані підіймачів'!$F$2:$F$29&gt;=$F$11)*('Дані підіймачів'!$G$2:$G$29&lt;=$F$21)*('Дані підіймачів'!$H$2:$H$29&gt;=$F$21)),'Дані підіймачів'!$B$2:$B$29),"Nie znaleziono")</f>
        <v>Nie znaleziono</v>
      </c>
      <c r="G20" s="43"/>
      <c r="H20" s="42" t="s">
        <v>41</v>
      </c>
      <c r="I20" s="10" t="str">
        <f>IFERROR(LOOKUP(2,1/(('Дані підіймачів'!$J$2:$J$29=$H$7)*('Дані підіймачів'!$E$2:$E$29&lt;=$I$11)*('Дані підіймачів'!$F$2:$F$29&gt;=$I$11)*('Дані підіймачів'!$G$2:$G$29&lt;=$I$21)*('Дані підіймачів'!$H$2:$H$29&gt;=$I$21)*('Дані підіймачів'!$I$2:$I$29=$I$8)),'Дані підіймачів'!$B$2:$B$29),"Nie znaleziono")</f>
        <v>Nie znaleziono</v>
      </c>
    </row>
    <row r="21" spans="2:10" ht="30" customHeight="1" x14ac:dyDescent="0.25">
      <c r="B21" s="44" t="s">
        <v>42</v>
      </c>
      <c r="C21" s="47">
        <f>IF($C$16=Розрахунок!$B$9,Розрахунок!$C$9,Розрахунок!$C$10)</f>
        <v>0</v>
      </c>
      <c r="D21" s="45" t="s">
        <v>77</v>
      </c>
      <c r="E21" s="44" t="s">
        <v>42</v>
      </c>
      <c r="F21" s="47">
        <f>IF($F$16=Розрахунок!$B$9,Розрахунок!$C$18,Розрахунок!$C$19)</f>
        <v>0</v>
      </c>
      <c r="G21" s="45" t="s">
        <v>78</v>
      </c>
      <c r="H21" s="44" t="s">
        <v>42</v>
      </c>
      <c r="I21" s="47">
        <f>IF($I$16=Розрахунок!$B$9,Розрахунок!$C$27,Розрахунок!$C$28)</f>
        <v>0</v>
      </c>
      <c r="J21" s="46" t="s">
        <v>79</v>
      </c>
    </row>
  </sheetData>
  <sheetProtection algorithmName="SHA-512" hashValue="FLHzP847nar00HLeP7HcQcUjyePUJ/WqgAhy+szch3c/S9ub4Av15OjLG/jfPdPte10FLLvY7Yfvk3w6/vTVPA==" saltValue="AiVenq5uZQOgv7e+0cMnGw==" spinCount="100000" sheet="1" scenarios="1"/>
  <mergeCells count="4">
    <mergeCell ref="B7:C7"/>
    <mergeCell ref="E7:F7"/>
    <mergeCell ref="H7:I7"/>
    <mergeCell ref="B9:C9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'Джерело даних'!$C$9:$C$10</xm:f>
          </x14:formula1>
          <xm:sqref>C8</xm:sqref>
        </x14:dataValidation>
        <x14:dataValidation type="list" allowBlank="1" showInputMessage="1" showErrorMessage="1">
          <x14:formula1>
            <xm:f>'Джерело даних'!$C$6:$C$7</xm:f>
          </x14:formula1>
          <xm:sqref>C16 F16 I16</xm:sqref>
        </x14:dataValidation>
        <x14:dataValidation type="list" allowBlank="1" showInputMessage="1" showErrorMessage="1">
          <x14:formula1>
            <xm:f>'Джерело даних'!$C$36:$C$37</xm:f>
          </x14:formula1>
          <xm:sqref>F9</xm:sqref>
        </x14:dataValidation>
        <x14:dataValidation type="list" allowBlank="1" showInputMessage="1" showErrorMessage="1">
          <x14:formula1>
            <xm:f>'Джерело даних'!$C$11:$C$12</xm:f>
          </x14:formula1>
          <xm:sqref>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8"/>
  <sheetViews>
    <sheetView workbookViewId="0">
      <selection activeCell="E13" sqref="E13"/>
    </sheetView>
  </sheetViews>
  <sheetFormatPr defaultRowHeight="15" x14ac:dyDescent="0.25"/>
  <cols>
    <col min="1" max="1" width="3.7109375" style="5" customWidth="1"/>
    <col min="2" max="2" width="26" style="5" customWidth="1"/>
    <col min="3" max="3" width="12.85546875" style="5" customWidth="1"/>
    <col min="4" max="4" width="19.42578125" style="5" customWidth="1"/>
    <col min="5" max="5" width="18.85546875" style="5" customWidth="1"/>
    <col min="6" max="6" width="9.140625" style="5"/>
    <col min="7" max="7" width="10.85546875" style="5" customWidth="1"/>
    <col min="8" max="8" width="14.140625" style="5" customWidth="1"/>
    <col min="9" max="16384" width="9.140625" style="5"/>
  </cols>
  <sheetData>
    <row r="3" spans="1:8" x14ac:dyDescent="0.25">
      <c r="A3" s="53" t="s">
        <v>5</v>
      </c>
      <c r="B3" s="3" t="s">
        <v>6</v>
      </c>
      <c r="C3" s="4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</row>
    <row r="4" spans="1:8" x14ac:dyDescent="0.25">
      <c r="A4" s="53"/>
      <c r="B4" t="s">
        <v>50</v>
      </c>
      <c r="C4" s="5">
        <v>8.9999999999999998E-4</v>
      </c>
      <c r="D4" s="5">
        <f>(Result!$C$11*Result!$C$12)/100</f>
        <v>0</v>
      </c>
      <c r="E4" s="5">
        <f>D4*(Result!$C$13/10)</f>
        <v>0</v>
      </c>
      <c r="F4" s="5">
        <f>E4*C4</f>
        <v>0</v>
      </c>
      <c r="G4" s="5">
        <f>(Result!$C$14/1000)*2</f>
        <v>0</v>
      </c>
      <c r="H4" s="5">
        <f>F4+G4</f>
        <v>0</v>
      </c>
    </row>
    <row r="5" spans="1:8" x14ac:dyDescent="0.25">
      <c r="A5" s="53"/>
      <c r="B5" t="s">
        <v>49</v>
      </c>
      <c r="C5" s="5">
        <v>6.9999999999999999E-4</v>
      </c>
      <c r="D5" s="5">
        <f>(Result!$C$11*Result!$C$12)/100</f>
        <v>0</v>
      </c>
      <c r="E5" s="5">
        <f>D5*(Result!$C$13/10)</f>
        <v>0</v>
      </c>
      <c r="F5" s="5">
        <f>E5*C5</f>
        <v>0</v>
      </c>
      <c r="G5" s="5">
        <f>(Result!$C$14/1000)*2</f>
        <v>0</v>
      </c>
      <c r="H5" s="5">
        <f>F5+G5</f>
        <v>0</v>
      </c>
    </row>
    <row r="6" spans="1:8" x14ac:dyDescent="0.25">
      <c r="A6" s="53"/>
    </row>
    <row r="7" spans="1:8" x14ac:dyDescent="0.25">
      <c r="A7" s="53"/>
    </row>
    <row r="8" spans="1:8" x14ac:dyDescent="0.25">
      <c r="A8" s="53"/>
      <c r="B8" s="3" t="s">
        <v>13</v>
      </c>
    </row>
    <row r="9" spans="1:8" x14ac:dyDescent="0.25">
      <c r="A9" s="53"/>
      <c r="B9" t="s">
        <v>50</v>
      </c>
      <c r="C9" s="6">
        <f>Result!$C$11*Розрахунок!H4</f>
        <v>0</v>
      </c>
    </row>
    <row r="10" spans="1:8" x14ac:dyDescent="0.25">
      <c r="A10" s="53"/>
      <c r="B10" t="s">
        <v>49</v>
      </c>
      <c r="C10" s="6">
        <f>Result!$C$11*Розрахунок!H5</f>
        <v>0</v>
      </c>
    </row>
    <row r="11" spans="1:8" x14ac:dyDescent="0.25">
      <c r="A11" s="7"/>
    </row>
    <row r="12" spans="1:8" x14ac:dyDescent="0.25">
      <c r="A12" s="53" t="s">
        <v>14</v>
      </c>
      <c r="B12" s="3" t="s">
        <v>6</v>
      </c>
      <c r="C12" s="4" t="s">
        <v>7</v>
      </c>
      <c r="D12" s="3" t="s">
        <v>8</v>
      </c>
      <c r="E12" s="3" t="s">
        <v>9</v>
      </c>
      <c r="F12" s="3" t="s">
        <v>10</v>
      </c>
      <c r="G12" s="3" t="s">
        <v>11</v>
      </c>
      <c r="H12" s="3" t="s">
        <v>12</v>
      </c>
    </row>
    <row r="13" spans="1:8" x14ac:dyDescent="0.25">
      <c r="A13" s="53"/>
      <c r="B13" t="s">
        <v>50</v>
      </c>
      <c r="C13" s="5">
        <v>8.9999999999999998E-4</v>
      </c>
      <c r="D13" s="5">
        <f>(Result!$F$11*Result!$F$12)/100</f>
        <v>0</v>
      </c>
      <c r="E13" s="5">
        <f>D13*(Result!$F$13/10)</f>
        <v>0</v>
      </c>
      <c r="F13" s="5">
        <f>E13*C13</f>
        <v>0</v>
      </c>
      <c r="G13" s="5">
        <f>(Result!$F$14/1000)*2</f>
        <v>0</v>
      </c>
      <c r="H13" s="5">
        <f>F13+G13</f>
        <v>0</v>
      </c>
    </row>
    <row r="14" spans="1:8" x14ac:dyDescent="0.25">
      <c r="A14" s="53"/>
      <c r="B14" t="s">
        <v>49</v>
      </c>
      <c r="C14" s="5">
        <v>6.9999999999999999E-4</v>
      </c>
      <c r="D14" s="5">
        <f>(Result!$F$11*Result!$F$12)/100</f>
        <v>0</v>
      </c>
      <c r="E14" s="5">
        <f>D14*(Result!$F$13/10)</f>
        <v>0</v>
      </c>
      <c r="F14" s="5">
        <f>E14*C14</f>
        <v>0</v>
      </c>
      <c r="G14" s="5">
        <f>(Result!$F$14/1000)*2</f>
        <v>0</v>
      </c>
      <c r="H14" s="5">
        <f>F14+G14</f>
        <v>0</v>
      </c>
    </row>
    <row r="15" spans="1:8" x14ac:dyDescent="0.25">
      <c r="A15" s="53"/>
    </row>
    <row r="16" spans="1:8" x14ac:dyDescent="0.25">
      <c r="A16" s="53"/>
    </row>
    <row r="17" spans="1:8" x14ac:dyDescent="0.25">
      <c r="A17" s="53"/>
      <c r="B17" s="3" t="s">
        <v>13</v>
      </c>
    </row>
    <row r="18" spans="1:8" x14ac:dyDescent="0.25">
      <c r="A18" s="53"/>
      <c r="B18" t="s">
        <v>50</v>
      </c>
      <c r="C18" s="6">
        <f>Result!$F$11*Розрахунок!H13</f>
        <v>0</v>
      </c>
    </row>
    <row r="19" spans="1:8" x14ac:dyDescent="0.25">
      <c r="A19" s="53"/>
      <c r="B19" t="s">
        <v>49</v>
      </c>
      <c r="C19" s="6">
        <f>Result!$F$11*Розрахунок!H14</f>
        <v>0</v>
      </c>
    </row>
    <row r="20" spans="1:8" x14ac:dyDescent="0.25">
      <c r="A20" s="7"/>
    </row>
    <row r="21" spans="1:8" x14ac:dyDescent="0.25">
      <c r="A21" s="53" t="s">
        <v>15</v>
      </c>
      <c r="B21" s="3" t="s">
        <v>6</v>
      </c>
      <c r="C21" s="4" t="s">
        <v>7</v>
      </c>
      <c r="D21" s="3" t="s">
        <v>8</v>
      </c>
      <c r="E21" s="3" t="s">
        <v>9</v>
      </c>
      <c r="F21" s="3" t="s">
        <v>10</v>
      </c>
      <c r="G21" s="3" t="s">
        <v>11</v>
      </c>
      <c r="H21" s="3" t="s">
        <v>12</v>
      </c>
    </row>
    <row r="22" spans="1:8" x14ac:dyDescent="0.25">
      <c r="A22" s="53"/>
      <c r="B22" t="s">
        <v>50</v>
      </c>
      <c r="C22" s="5">
        <v>8.9999999999999998E-4</v>
      </c>
      <c r="D22" s="5">
        <f>(Result!$I$11*Result!$I$12)/100</f>
        <v>0</v>
      </c>
      <c r="E22" s="5">
        <f>D22*(Result!$I$13/10)</f>
        <v>0</v>
      </c>
      <c r="F22" s="5">
        <f>E22*C22</f>
        <v>0</v>
      </c>
      <c r="G22" s="5">
        <f>(Result!$I$14/1000)*2</f>
        <v>0</v>
      </c>
      <c r="H22" s="5">
        <f>F22+G22</f>
        <v>0</v>
      </c>
    </row>
    <row r="23" spans="1:8" x14ac:dyDescent="0.25">
      <c r="A23" s="53"/>
      <c r="B23" t="s">
        <v>49</v>
      </c>
      <c r="C23" s="5">
        <v>6.9999999999999999E-4</v>
      </c>
      <c r="D23" s="5">
        <f>(Result!$I$11*Result!$I$12)/100</f>
        <v>0</v>
      </c>
      <c r="E23" s="5">
        <f>D23*(Result!$I$13/10)</f>
        <v>0</v>
      </c>
      <c r="F23" s="5">
        <f>E23*C23</f>
        <v>0</v>
      </c>
      <c r="G23" s="5">
        <f>(Result!$I$14/1000)*2</f>
        <v>0</v>
      </c>
      <c r="H23" s="5">
        <f>F23+G23</f>
        <v>0</v>
      </c>
    </row>
    <row r="24" spans="1:8" x14ac:dyDescent="0.25">
      <c r="A24" s="53"/>
    </row>
    <row r="25" spans="1:8" x14ac:dyDescent="0.25">
      <c r="A25" s="53"/>
    </row>
    <row r="26" spans="1:8" x14ac:dyDescent="0.25">
      <c r="A26" s="53"/>
      <c r="B26" s="3" t="s">
        <v>13</v>
      </c>
    </row>
    <row r="27" spans="1:8" x14ac:dyDescent="0.25">
      <c r="A27" s="53"/>
      <c r="B27" t="s">
        <v>50</v>
      </c>
      <c r="C27" s="6">
        <f>Result!$I$11*Розрахунок!H22</f>
        <v>0</v>
      </c>
    </row>
    <row r="28" spans="1:8" x14ac:dyDescent="0.25">
      <c r="A28" s="53"/>
      <c r="B28" t="s">
        <v>49</v>
      </c>
      <c r="C28" s="6">
        <f>Result!$I$11*Розрахунок!H23</f>
        <v>0</v>
      </c>
    </row>
  </sheetData>
  <sheetProtection algorithmName="SHA-512" hashValue="qhmzQZCrzuNslCdNL3xmYLFM2x36n2BQELzU+6V66KDtqt8uLDXrnJ+VA9qRptKllz2ywGdj0qq3dIKjPkpJJQ==" saltValue="c2NtzmYU6tGkTRsEyM1XXg==" spinCount="100000" sheet="1" objects="1" scenarios="1" selectLockedCells="1" selectUnlockedCells="1"/>
  <mergeCells count="3">
    <mergeCell ref="A3:A10"/>
    <mergeCell ref="A12:A19"/>
    <mergeCell ref="A21:A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7"/>
  <sheetViews>
    <sheetView workbookViewId="0">
      <selection activeCell="C12" sqref="C12"/>
    </sheetView>
  </sheetViews>
  <sheetFormatPr defaultRowHeight="15" x14ac:dyDescent="0.25"/>
  <cols>
    <col min="2" max="2" width="21" customWidth="1"/>
    <col min="3" max="3" width="40.7109375" customWidth="1"/>
    <col min="5" max="5" width="14" customWidth="1"/>
  </cols>
  <sheetData>
    <row r="2" spans="2:4" x14ac:dyDescent="0.25">
      <c r="B2" t="s">
        <v>16</v>
      </c>
      <c r="C2" t="s">
        <v>29</v>
      </c>
    </row>
    <row r="3" spans="2:4" x14ac:dyDescent="0.25">
      <c r="C3" t="s">
        <v>28</v>
      </c>
    </row>
    <row r="4" spans="2:4" x14ac:dyDescent="0.25">
      <c r="C4" t="s">
        <v>30</v>
      </c>
    </row>
    <row r="6" spans="2:4" x14ac:dyDescent="0.25">
      <c r="B6" t="s">
        <v>4</v>
      </c>
      <c r="C6" t="s">
        <v>49</v>
      </c>
    </row>
    <row r="7" spans="2:4" x14ac:dyDescent="0.25">
      <c r="C7" t="s">
        <v>50</v>
      </c>
    </row>
    <row r="9" spans="2:4" x14ac:dyDescent="0.25">
      <c r="B9" t="s">
        <v>0</v>
      </c>
      <c r="C9" t="s">
        <v>51</v>
      </c>
    </row>
    <row r="10" spans="2:4" x14ac:dyDescent="0.25">
      <c r="C10" t="s">
        <v>52</v>
      </c>
    </row>
    <row r="11" spans="2:4" x14ac:dyDescent="0.25">
      <c r="C11" t="s">
        <v>53</v>
      </c>
    </row>
    <row r="12" spans="2:4" x14ac:dyDescent="0.25">
      <c r="C12" t="s">
        <v>54</v>
      </c>
    </row>
    <row r="15" spans="2:4" x14ac:dyDescent="0.25">
      <c r="B15" t="s">
        <v>17</v>
      </c>
      <c r="C15" t="s">
        <v>29</v>
      </c>
      <c r="D15" t="s">
        <v>43</v>
      </c>
    </row>
    <row r="16" spans="2:4" x14ac:dyDescent="0.25">
      <c r="C16" t="s">
        <v>28</v>
      </c>
      <c r="D16" t="s">
        <v>44</v>
      </c>
    </row>
    <row r="17" spans="2:4" x14ac:dyDescent="0.25">
      <c r="C17" t="s">
        <v>30</v>
      </c>
      <c r="D17" t="s">
        <v>45</v>
      </c>
    </row>
    <row r="19" spans="2:4" x14ac:dyDescent="0.25">
      <c r="B19" t="s">
        <v>3</v>
      </c>
      <c r="C19" t="s">
        <v>29</v>
      </c>
      <c r="D19" s="2" t="s">
        <v>46</v>
      </c>
    </row>
    <row r="20" spans="2:4" x14ac:dyDescent="0.25">
      <c r="C20" t="s">
        <v>28</v>
      </c>
      <c r="D20" s="2" t="s">
        <v>46</v>
      </c>
    </row>
    <row r="21" spans="2:4" x14ac:dyDescent="0.25">
      <c r="C21" t="s">
        <v>30</v>
      </c>
      <c r="D21" s="2" t="s">
        <v>47</v>
      </c>
    </row>
    <row r="23" spans="2:4" x14ac:dyDescent="0.25">
      <c r="D23" s="2"/>
    </row>
    <row r="24" spans="2:4" x14ac:dyDescent="0.25">
      <c r="D24" s="2"/>
    </row>
    <row r="25" spans="2:4" x14ac:dyDescent="0.25">
      <c r="D25" s="2"/>
    </row>
    <row r="29" spans="2:4" x14ac:dyDescent="0.25">
      <c r="D29" s="2"/>
    </row>
    <row r="30" spans="2:4" x14ac:dyDescent="0.25">
      <c r="D30" s="2"/>
    </row>
    <row r="31" spans="2:4" x14ac:dyDescent="0.25">
      <c r="D31" s="2"/>
    </row>
    <row r="32" spans="2:4" x14ac:dyDescent="0.25">
      <c r="D32" s="2"/>
    </row>
    <row r="33" spans="2:4" x14ac:dyDescent="0.25">
      <c r="D33" s="2"/>
    </row>
    <row r="34" spans="2:4" x14ac:dyDescent="0.25">
      <c r="D34" s="2"/>
    </row>
    <row r="36" spans="2:4" x14ac:dyDescent="0.25">
      <c r="B36" s="2" t="s">
        <v>1</v>
      </c>
      <c r="C36" s="2" t="s">
        <v>2</v>
      </c>
    </row>
    <row r="37" spans="2:4" x14ac:dyDescent="0.25">
      <c r="C37" t="s">
        <v>48</v>
      </c>
    </row>
  </sheetData>
  <sheetProtection algorithmName="SHA-512" hashValue="/faCNqtrDQRjxMKlyK9CnQ9fuM21ZKy9LZKMWDqwy5NsIZIxKGk/whWkfE2E8dRRSsDNXzM2ZJLACNzuY5GLFg==" saltValue="PUItOZDd1gCJnf4IRsbIeQ==" spinCount="100000" sheet="1" objects="1" scenarios="1"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/>
  </sheetViews>
  <sheetFormatPr defaultRowHeight="15" x14ac:dyDescent="0.25"/>
  <cols>
    <col min="2" max="2" width="65.42578125" customWidth="1"/>
    <col min="3" max="3" width="17.42578125" customWidth="1"/>
    <col min="5" max="6" width="18.85546875" customWidth="1"/>
    <col min="9" max="9" width="9.5703125" customWidth="1"/>
    <col min="10" max="10" width="37" customWidth="1"/>
    <col min="11" max="11" width="10.28515625" customWidth="1"/>
    <col min="12" max="12" width="22.42578125" customWidth="1"/>
  </cols>
  <sheetData>
    <row r="1" spans="1:10" x14ac:dyDescent="0.25">
      <c r="A1" s="1" t="s">
        <v>18</v>
      </c>
      <c r="B1" s="1" t="s">
        <v>19</v>
      </c>
      <c r="C1" s="1" t="s">
        <v>1</v>
      </c>
      <c r="D1" s="1" t="s">
        <v>20</v>
      </c>
      <c r="E1" t="s">
        <v>21</v>
      </c>
      <c r="F1" t="s">
        <v>22</v>
      </c>
      <c r="G1" t="s">
        <v>23</v>
      </c>
      <c r="H1" t="s">
        <v>24</v>
      </c>
      <c r="I1" t="s">
        <v>0</v>
      </c>
      <c r="J1" t="s">
        <v>16</v>
      </c>
    </row>
    <row r="2" spans="1:10" x14ac:dyDescent="0.25">
      <c r="A2">
        <v>228992</v>
      </c>
      <c r="B2" t="s">
        <v>55</v>
      </c>
      <c r="D2">
        <v>1</v>
      </c>
      <c r="E2">
        <v>350</v>
      </c>
      <c r="F2">
        <v>600</v>
      </c>
      <c r="G2">
        <v>1650</v>
      </c>
      <c r="H2">
        <v>2100</v>
      </c>
      <c r="I2" t="s">
        <v>51</v>
      </c>
      <c r="J2" t="s">
        <v>29</v>
      </c>
    </row>
    <row r="3" spans="1:10" x14ac:dyDescent="0.25">
      <c r="A3">
        <v>228995</v>
      </c>
      <c r="B3" t="s">
        <v>56</v>
      </c>
      <c r="D3">
        <v>1</v>
      </c>
      <c r="E3">
        <v>350</v>
      </c>
      <c r="F3">
        <v>600</v>
      </c>
      <c r="G3">
        <v>1650</v>
      </c>
      <c r="H3">
        <v>2100</v>
      </c>
      <c r="I3" t="s">
        <v>52</v>
      </c>
      <c r="J3" t="s">
        <v>29</v>
      </c>
    </row>
    <row r="4" spans="1:10" x14ac:dyDescent="0.25">
      <c r="A4">
        <v>228991</v>
      </c>
      <c r="B4" t="s">
        <v>57</v>
      </c>
      <c r="D4">
        <v>1</v>
      </c>
      <c r="E4">
        <v>300</v>
      </c>
      <c r="F4">
        <v>500</v>
      </c>
      <c r="G4">
        <v>1200</v>
      </c>
      <c r="H4">
        <v>1710</v>
      </c>
      <c r="I4" t="s">
        <v>51</v>
      </c>
      <c r="J4" t="s">
        <v>29</v>
      </c>
    </row>
    <row r="5" spans="1:10" x14ac:dyDescent="0.25">
      <c r="A5">
        <v>228994</v>
      </c>
      <c r="B5" t="s">
        <v>58</v>
      </c>
      <c r="D5">
        <v>1</v>
      </c>
      <c r="E5">
        <v>300</v>
      </c>
      <c r="F5">
        <v>500</v>
      </c>
      <c r="G5">
        <v>1200</v>
      </c>
      <c r="H5">
        <v>1710</v>
      </c>
      <c r="I5" t="s">
        <v>52</v>
      </c>
      <c r="J5" t="s">
        <v>29</v>
      </c>
    </row>
    <row r="6" spans="1:10" x14ac:dyDescent="0.25">
      <c r="A6">
        <v>228985</v>
      </c>
      <c r="B6" t="s">
        <v>59</v>
      </c>
      <c r="D6">
        <v>1</v>
      </c>
      <c r="E6">
        <v>260</v>
      </c>
      <c r="F6">
        <v>400</v>
      </c>
      <c r="G6">
        <v>576</v>
      </c>
      <c r="H6">
        <v>1040</v>
      </c>
      <c r="I6" t="s">
        <v>51</v>
      </c>
      <c r="J6" t="s">
        <v>29</v>
      </c>
    </row>
    <row r="7" spans="1:10" x14ac:dyDescent="0.25">
      <c r="A7">
        <v>228993</v>
      </c>
      <c r="B7" t="s">
        <v>60</v>
      </c>
      <c r="D7">
        <v>1</v>
      </c>
      <c r="E7">
        <v>260</v>
      </c>
      <c r="F7">
        <v>400</v>
      </c>
      <c r="G7">
        <v>576</v>
      </c>
      <c r="H7">
        <v>1040</v>
      </c>
      <c r="I7" t="s">
        <v>52</v>
      </c>
      <c r="J7" t="s">
        <v>29</v>
      </c>
    </row>
    <row r="8" spans="1:10" x14ac:dyDescent="0.25">
      <c r="A8">
        <v>228992</v>
      </c>
      <c r="B8" t="s">
        <v>55</v>
      </c>
      <c r="D8">
        <v>2</v>
      </c>
      <c r="E8">
        <v>400</v>
      </c>
      <c r="F8">
        <v>600</v>
      </c>
      <c r="G8">
        <v>3200</v>
      </c>
      <c r="H8">
        <v>4200</v>
      </c>
      <c r="I8" t="s">
        <v>51</v>
      </c>
      <c r="J8" t="s">
        <v>29</v>
      </c>
    </row>
    <row r="9" spans="1:10" x14ac:dyDescent="0.25">
      <c r="A9">
        <v>228995</v>
      </c>
      <c r="B9" t="s">
        <v>56</v>
      </c>
      <c r="D9">
        <v>2</v>
      </c>
      <c r="E9">
        <v>400</v>
      </c>
      <c r="F9">
        <v>600</v>
      </c>
      <c r="G9">
        <v>3200</v>
      </c>
      <c r="H9">
        <v>4200</v>
      </c>
      <c r="I9" t="s">
        <v>52</v>
      </c>
      <c r="J9" t="s">
        <v>29</v>
      </c>
    </row>
    <row r="10" spans="1:10" x14ac:dyDescent="0.25">
      <c r="A10">
        <v>228991</v>
      </c>
      <c r="B10" t="s">
        <v>57</v>
      </c>
      <c r="D10">
        <v>2</v>
      </c>
      <c r="E10">
        <v>300</v>
      </c>
      <c r="F10">
        <v>600</v>
      </c>
      <c r="G10">
        <v>1920</v>
      </c>
      <c r="H10">
        <v>3250</v>
      </c>
      <c r="I10" t="s">
        <v>51</v>
      </c>
      <c r="J10" t="s">
        <v>29</v>
      </c>
    </row>
    <row r="11" spans="1:10" x14ac:dyDescent="0.25">
      <c r="A11">
        <v>228994</v>
      </c>
      <c r="B11" t="s">
        <v>58</v>
      </c>
      <c r="D11">
        <v>2</v>
      </c>
      <c r="E11">
        <v>300</v>
      </c>
      <c r="F11">
        <v>600</v>
      </c>
      <c r="G11">
        <v>1920</v>
      </c>
      <c r="H11">
        <v>3250</v>
      </c>
      <c r="I11" t="s">
        <v>52</v>
      </c>
      <c r="J11" t="s">
        <v>29</v>
      </c>
    </row>
    <row r="12" spans="1:10" x14ac:dyDescent="0.25">
      <c r="A12">
        <v>228985</v>
      </c>
      <c r="B12" t="s">
        <v>59</v>
      </c>
      <c r="D12">
        <v>2</v>
      </c>
      <c r="E12">
        <v>260</v>
      </c>
      <c r="F12">
        <v>400</v>
      </c>
      <c r="G12">
        <v>1020</v>
      </c>
      <c r="H12">
        <v>1920</v>
      </c>
      <c r="I12" t="s">
        <v>51</v>
      </c>
      <c r="J12" t="s">
        <v>29</v>
      </c>
    </row>
    <row r="13" spans="1:10" x14ac:dyDescent="0.25">
      <c r="A13">
        <v>228993</v>
      </c>
      <c r="B13" t="s">
        <v>60</v>
      </c>
      <c r="D13">
        <v>2</v>
      </c>
      <c r="E13">
        <v>260</v>
      </c>
      <c r="F13">
        <v>400</v>
      </c>
      <c r="G13">
        <v>1020</v>
      </c>
      <c r="H13">
        <v>1920</v>
      </c>
      <c r="I13" t="s">
        <v>52</v>
      </c>
      <c r="J13" t="s">
        <v>29</v>
      </c>
    </row>
    <row r="14" spans="1:10" x14ac:dyDescent="0.25">
      <c r="A14">
        <v>228979</v>
      </c>
      <c r="B14" t="s">
        <v>61</v>
      </c>
      <c r="C14" t="s">
        <v>48</v>
      </c>
      <c r="D14">
        <v>1</v>
      </c>
      <c r="E14">
        <v>350</v>
      </c>
      <c r="F14">
        <v>700</v>
      </c>
      <c r="G14">
        <v>1840</v>
      </c>
      <c r="H14">
        <v>5200</v>
      </c>
      <c r="J14" t="s">
        <v>28</v>
      </c>
    </row>
    <row r="15" spans="1:10" x14ac:dyDescent="0.25">
      <c r="A15">
        <v>228978</v>
      </c>
      <c r="B15" t="s">
        <v>62</v>
      </c>
      <c r="C15" t="s">
        <v>48</v>
      </c>
      <c r="D15">
        <v>1</v>
      </c>
      <c r="E15">
        <v>300</v>
      </c>
      <c r="F15">
        <v>600</v>
      </c>
      <c r="G15">
        <v>1100</v>
      </c>
      <c r="H15">
        <v>2900</v>
      </c>
      <c r="J15" t="s">
        <v>28</v>
      </c>
    </row>
    <row r="16" spans="1:10" x14ac:dyDescent="0.25">
      <c r="A16">
        <v>228983</v>
      </c>
      <c r="B16" t="s">
        <v>63</v>
      </c>
      <c r="C16" s="2" t="s">
        <v>2</v>
      </c>
      <c r="D16">
        <v>1</v>
      </c>
      <c r="E16">
        <v>350</v>
      </c>
      <c r="F16">
        <v>700</v>
      </c>
      <c r="G16">
        <v>2200</v>
      </c>
      <c r="H16">
        <v>5500</v>
      </c>
      <c r="J16" t="s">
        <v>28</v>
      </c>
    </row>
    <row r="17" spans="1:10" x14ac:dyDescent="0.25">
      <c r="A17">
        <v>228982</v>
      </c>
      <c r="B17" t="s">
        <v>64</v>
      </c>
      <c r="C17" s="2" t="s">
        <v>2</v>
      </c>
      <c r="D17">
        <v>1</v>
      </c>
      <c r="E17">
        <v>300</v>
      </c>
      <c r="F17">
        <v>600</v>
      </c>
      <c r="G17">
        <v>1330</v>
      </c>
      <c r="H17">
        <v>2750</v>
      </c>
      <c r="J17" t="s">
        <v>28</v>
      </c>
    </row>
    <row r="18" spans="1:10" x14ac:dyDescent="0.25">
      <c r="A18">
        <v>228981</v>
      </c>
      <c r="B18" t="s">
        <v>65</v>
      </c>
      <c r="C18" s="2" t="s">
        <v>2</v>
      </c>
      <c r="D18">
        <v>1</v>
      </c>
      <c r="E18">
        <v>200</v>
      </c>
      <c r="F18">
        <v>500</v>
      </c>
      <c r="G18">
        <v>600</v>
      </c>
      <c r="H18">
        <v>1500</v>
      </c>
      <c r="J18" t="s">
        <v>28</v>
      </c>
    </row>
    <row r="19" spans="1:10" x14ac:dyDescent="0.25">
      <c r="A19">
        <v>228984</v>
      </c>
      <c r="B19" t="s">
        <v>66</v>
      </c>
      <c r="C19" s="2" t="s">
        <v>2</v>
      </c>
      <c r="D19">
        <v>1</v>
      </c>
      <c r="E19">
        <v>450</v>
      </c>
      <c r="F19">
        <v>800</v>
      </c>
      <c r="G19">
        <v>4000</v>
      </c>
      <c r="H19">
        <v>8300</v>
      </c>
      <c r="J19" t="s">
        <v>28</v>
      </c>
    </row>
    <row r="20" spans="1:10" x14ac:dyDescent="0.25">
      <c r="A20">
        <v>228977</v>
      </c>
      <c r="B20" t="s">
        <v>67</v>
      </c>
      <c r="C20" t="s">
        <v>48</v>
      </c>
      <c r="D20">
        <v>1</v>
      </c>
      <c r="E20">
        <v>300</v>
      </c>
      <c r="F20">
        <v>500</v>
      </c>
      <c r="G20">
        <v>660</v>
      </c>
      <c r="H20">
        <v>1800</v>
      </c>
      <c r="J20" t="s">
        <v>28</v>
      </c>
    </row>
    <row r="21" spans="1:10" x14ac:dyDescent="0.25">
      <c r="A21">
        <v>228980</v>
      </c>
      <c r="B21" t="s">
        <v>68</v>
      </c>
      <c r="C21" t="s">
        <v>48</v>
      </c>
      <c r="D21">
        <v>1</v>
      </c>
      <c r="E21">
        <v>450</v>
      </c>
      <c r="F21">
        <v>800</v>
      </c>
      <c r="G21">
        <v>4000</v>
      </c>
      <c r="H21">
        <v>8400</v>
      </c>
      <c r="J21" t="s">
        <v>28</v>
      </c>
    </row>
    <row r="22" spans="1:10" x14ac:dyDescent="0.25">
      <c r="A22">
        <v>229578</v>
      </c>
      <c r="B22" t="s">
        <v>69</v>
      </c>
      <c r="D22">
        <v>1</v>
      </c>
      <c r="E22">
        <v>700</v>
      </c>
      <c r="F22">
        <v>1040</v>
      </c>
      <c r="G22">
        <v>6500</v>
      </c>
      <c r="H22">
        <v>8500</v>
      </c>
      <c r="I22" t="s">
        <v>54</v>
      </c>
      <c r="J22" t="s">
        <v>30</v>
      </c>
    </row>
    <row r="23" spans="1:10" x14ac:dyDescent="0.25">
      <c r="A23">
        <v>228973</v>
      </c>
      <c r="B23" t="s">
        <v>70</v>
      </c>
      <c r="D23">
        <v>1</v>
      </c>
      <c r="E23">
        <v>700</v>
      </c>
      <c r="F23">
        <v>1040</v>
      </c>
      <c r="G23">
        <v>6500</v>
      </c>
      <c r="H23">
        <v>8500</v>
      </c>
      <c r="I23" t="s">
        <v>53</v>
      </c>
      <c r="J23" t="s">
        <v>30</v>
      </c>
    </row>
    <row r="24" spans="1:10" x14ac:dyDescent="0.25">
      <c r="A24">
        <v>229579</v>
      </c>
      <c r="B24" t="s">
        <v>71</v>
      </c>
      <c r="D24">
        <v>1</v>
      </c>
      <c r="E24">
        <v>700</v>
      </c>
      <c r="F24">
        <v>1040</v>
      </c>
      <c r="G24">
        <v>4900</v>
      </c>
      <c r="H24">
        <v>6800</v>
      </c>
      <c r="I24" t="s">
        <v>54</v>
      </c>
      <c r="J24" t="s">
        <v>30</v>
      </c>
    </row>
    <row r="25" spans="1:10" x14ac:dyDescent="0.25">
      <c r="A25">
        <v>228974</v>
      </c>
      <c r="B25" t="s">
        <v>72</v>
      </c>
      <c r="D25">
        <v>1</v>
      </c>
      <c r="E25">
        <v>700</v>
      </c>
      <c r="F25">
        <v>1040</v>
      </c>
      <c r="G25">
        <v>4900</v>
      </c>
      <c r="H25">
        <v>6800</v>
      </c>
      <c r="I25" t="s">
        <v>53</v>
      </c>
      <c r="J25" t="s">
        <v>30</v>
      </c>
    </row>
    <row r="26" spans="1:10" x14ac:dyDescent="0.25">
      <c r="A26">
        <v>229580</v>
      </c>
      <c r="B26" t="s">
        <v>73</v>
      </c>
      <c r="D26">
        <v>1</v>
      </c>
      <c r="E26">
        <v>700</v>
      </c>
      <c r="F26">
        <v>1040</v>
      </c>
      <c r="G26">
        <v>4400</v>
      </c>
      <c r="H26">
        <v>6000</v>
      </c>
      <c r="I26" t="s">
        <v>54</v>
      </c>
      <c r="J26" t="s">
        <v>30</v>
      </c>
    </row>
    <row r="27" spans="1:10" x14ac:dyDescent="0.25">
      <c r="A27">
        <v>228975</v>
      </c>
      <c r="B27" t="s">
        <v>74</v>
      </c>
      <c r="D27">
        <v>1</v>
      </c>
      <c r="E27">
        <v>700</v>
      </c>
      <c r="F27">
        <v>1040</v>
      </c>
      <c r="G27">
        <v>4400</v>
      </c>
      <c r="H27">
        <v>6000</v>
      </c>
      <c r="I27" t="s">
        <v>53</v>
      </c>
      <c r="J27" t="s">
        <v>30</v>
      </c>
    </row>
    <row r="28" spans="1:10" x14ac:dyDescent="0.25">
      <c r="A28">
        <v>229577</v>
      </c>
      <c r="B28" t="s">
        <v>75</v>
      </c>
      <c r="D28">
        <v>1</v>
      </c>
      <c r="E28">
        <v>700</v>
      </c>
      <c r="F28">
        <v>1040</v>
      </c>
      <c r="G28">
        <v>8400</v>
      </c>
      <c r="H28">
        <v>12000</v>
      </c>
      <c r="I28" t="s">
        <v>54</v>
      </c>
      <c r="J28" t="s">
        <v>30</v>
      </c>
    </row>
    <row r="29" spans="1:10" x14ac:dyDescent="0.25">
      <c r="A29">
        <v>228972</v>
      </c>
      <c r="B29" t="s">
        <v>76</v>
      </c>
      <c r="D29">
        <v>1</v>
      </c>
      <c r="E29">
        <v>700</v>
      </c>
      <c r="F29">
        <v>1040</v>
      </c>
      <c r="G29">
        <v>8400</v>
      </c>
      <c r="H29">
        <v>12000</v>
      </c>
      <c r="I29" t="s">
        <v>53</v>
      </c>
      <c r="J29" t="s">
        <v>30</v>
      </c>
    </row>
  </sheetData>
  <sheetProtection algorithmName="SHA-512" hashValue="KKUFq8z8IxIjgQ2WKm0vqGVTEQBAI+pf7sE8r++NPwYG0dXgQCOK4/zmwx30/Uk7cScoIuDokwka8Kceo62Hfw==" saltValue="/FzwIVKGTvnWwGjnI6Y6HQ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Result</vt:lpstr>
      <vt:lpstr>Розрахунок</vt:lpstr>
      <vt:lpstr>Джерело даних</vt:lpstr>
      <vt:lpstr>Дані підіймачів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Панчук Константин</dc:creator>
  <cp:lastModifiedBy>Панчук Константин</cp:lastModifiedBy>
  <dcterms:created xsi:type="dcterms:W3CDTF">2026-04-28T08:22:37Z</dcterms:created>
  <dcterms:modified xsi:type="dcterms:W3CDTF">2026-05-13T08:13:31Z</dcterms:modified>
</cp:coreProperties>
</file>