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iyar.com.ua\USERS_DATA\FOLDER_REDIRECTION_N4_LOCAL\Царапова Нина\Downloads\"/>
    </mc:Choice>
  </mc:AlternateContent>
  <xr:revisionPtr revIDLastSave="0" documentId="13_ncr:1_{5B9A2454-4FA5-40A3-B59F-7131188B1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att" sheetId="1" r:id="rId1"/>
    <sheet name="Списки" sheetId="2" state="hidden" r:id="rId2"/>
  </sheets>
  <definedNames>
    <definedName name="Задняя_дверь">Списки!$E$1:$E$2</definedName>
    <definedName name="Количество_дверей">Списки!$A$1:$A$2</definedName>
    <definedName name="Материал_двери">Списки!$D$1:$D$3</definedName>
    <definedName name="Тип_двери">Списки!$C$1:$C$2</definedName>
    <definedName name="Толщина_двери">Списки!$B$1:$B$31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6" i="1" l="1"/>
  <c r="V40" i="1" s="1"/>
  <c r="V32" i="1"/>
  <c r="V33" i="1" s="1"/>
  <c r="W50" i="1"/>
  <c r="W49" i="1"/>
  <c r="V15" i="1"/>
  <c r="W52" i="1"/>
  <c r="W51" i="1"/>
  <c r="W48" i="1"/>
  <c r="W47" i="1"/>
  <c r="V37" i="1"/>
  <c r="V41" i="1" s="1"/>
  <c r="V29" i="1"/>
  <c r="V25" i="1"/>
  <c r="V20" i="1"/>
  <c r="V44" i="1" s="1"/>
  <c r="V50" i="1" s="1"/>
  <c r="V16" i="1"/>
  <c r="V49" i="1" l="1"/>
  <c r="V17" i="1"/>
  <c r="V24" i="1"/>
  <c r="V28" i="1" s="1"/>
  <c r="V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V7" authorId="0" shapeId="0" xr:uid="{204F37A1-136D-4C49-8C16-73C4146C96E6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Если Двери CONNECT
O+O(slim) - 21 мм
O+C+P\З(basik) - 36 мм</t>
        </r>
      </text>
    </comment>
  </commentList>
</comments>
</file>

<file path=xl/sharedStrings.xml><?xml version="1.0" encoding="utf-8"?>
<sst xmlns="http://schemas.openxmlformats.org/spreadsheetml/2006/main" count="73" uniqueCount="52">
  <si>
    <t>К</t>
  </si>
  <si>
    <t>К1</t>
  </si>
  <si>
    <t>Наименование</t>
  </si>
  <si>
    <t>Количество</t>
  </si>
  <si>
    <t>Артикул</t>
  </si>
  <si>
    <t>-</t>
  </si>
  <si>
    <t>Длинна</t>
  </si>
  <si>
    <t>Wysokość szafy, mm</t>
  </si>
  <si>
    <t>Głębokość szafy, mm</t>
  </si>
  <si>
    <t>Szerokość szafy, mm</t>
  </si>
  <si>
    <t>2-drzwiowe lub 3-drzwiowe</t>
  </si>
  <si>
    <t>Grubość panelu bocznego, mm</t>
  </si>
  <si>
    <t>Grubość drzwi, mm</t>
  </si>
  <si>
    <t>Rodzaj drzwi</t>
  </si>
  <si>
    <t>Wysokość cokołu, mm</t>
  </si>
  <si>
    <t>Wysokość górnego cokołu, mm</t>
  </si>
  <si>
    <t>Materiał drzwi: płyta wiórowa lub MDF</t>
  </si>
  <si>
    <t>Wprowadzamy ręcznie</t>
  </si>
  <si>
    <t>Wybieramy z listy</t>
  </si>
  <si>
    <t>Wprowadzamy ręcznie, min. 60 mm</t>
  </si>
  <si>
    <t>Dane początkowe (należy uzupełnić)</t>
  </si>
  <si>
    <t>Dane obliczeniowe</t>
  </si>
  <si>
    <t>Drzwi (wymiary)</t>
  </si>
  <si>
    <t>szerokość z krawędzią, mm</t>
  </si>
  <si>
    <t>wysokość z krawędzią, mm</t>
  </si>
  <si>
    <t>Waga, kg</t>
  </si>
  <si>
    <t>Dach i dno</t>
  </si>
  <si>
    <t>Rama górna</t>
  </si>
  <si>
    <t>szerokość, mm</t>
  </si>
  <si>
    <t>wysokość, mm</t>
  </si>
  <si>
    <t>Rama dolna</t>
  </si>
  <si>
    <t>Wymiary  К i К1</t>
  </si>
  <si>
    <t>Ściana boczna</t>
  </si>
  <si>
    <t>Ściana boczna duża (tylko do 2 drzwi)</t>
  </si>
  <si>
    <t>Profil górny i dolny, mm</t>
  </si>
  <si>
    <t>Długość</t>
  </si>
  <si>
    <t>Zestaw na 2 drzwi</t>
  </si>
  <si>
    <t>Zestaw na 3 drzwi</t>
  </si>
  <si>
    <t>Prowadnica górna na wymiar</t>
  </si>
  <si>
    <t>Prowadnica dolna na wymiar</t>
  </si>
  <si>
    <t>Okucie wyrównujące do drzwi, 2700 mm..</t>
  </si>
  <si>
    <t>Samozamykacz środkowych drzwi</t>
  </si>
  <si>
    <t>Orientacyjnie. Wymagane ważenie kontrolne</t>
  </si>
  <si>
    <t>Zewnętrzne</t>
  </si>
  <si>
    <t>Wewnętrzne</t>
  </si>
  <si>
    <t>2 drzwi</t>
  </si>
  <si>
    <t>3 drzwi</t>
  </si>
  <si>
    <t>lewy</t>
  </si>
  <si>
    <t>prawo</t>
  </si>
  <si>
    <t>płyta wiórowa</t>
  </si>
  <si>
    <t>MDF</t>
  </si>
  <si>
    <t xml:space="preserve">Przy instalacji ogranicznika ruchu, drzwi nie zachodzą na siebie 35 mm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</si>
</sst>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/>
    <xf numFmtId="0" fontId="5" fillId="0" borderId="0" xfId="0" applyFont="1" applyAlignment="1">
      <alignment horizontal="right" vertical="center" textRotation="90"/>
    </xf>
    <xf numFmtId="0" fontId="3" fillId="2" borderId="11" xfId="0" applyFont="1" applyFill="1" applyBorder="1" applyAlignment="1" applyProtection="1">
      <alignment horizontal="left" vertical="top" wrapText="1"/>
      <protection hidden="1"/>
    </xf>
    <xf numFmtId="0" fontId="0" fillId="2" borderId="26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left" vertical="top"/>
      <protection hidden="1"/>
    </xf>
    <xf numFmtId="0" fontId="3" fillId="2" borderId="13" xfId="0" applyFont="1" applyFill="1" applyBorder="1" applyAlignment="1" applyProtection="1">
      <alignment horizontal="left" vertical="top"/>
      <protection hidden="1"/>
    </xf>
    <xf numFmtId="0" fontId="0" fillId="2" borderId="30" xfId="0" applyFont="1" applyFill="1" applyBorder="1" applyProtection="1"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2" borderId="3" xfId="0" applyFont="1" applyFill="1" applyBorder="1" applyProtection="1"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3" fillId="2" borderId="13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2" fontId="0" fillId="2" borderId="0" xfId="0" applyNumberFormat="1" applyFont="1" applyFill="1" applyProtection="1">
      <protection hidden="1"/>
    </xf>
    <xf numFmtId="0" fontId="0" fillId="2" borderId="11" xfId="0" applyFont="1" applyFill="1" applyBorder="1" applyProtection="1">
      <protection hidden="1"/>
    </xf>
    <xf numFmtId="0" fontId="0" fillId="2" borderId="13" xfId="0" applyFont="1" applyFill="1" applyBorder="1" applyProtection="1">
      <protection hidden="1"/>
    </xf>
    <xf numFmtId="0" fontId="4" fillId="2" borderId="22" xfId="0" applyFont="1" applyFill="1" applyBorder="1" applyAlignment="1" applyProtection="1">
      <alignment horizontal="center" vertical="top"/>
      <protection hidden="1"/>
    </xf>
    <xf numFmtId="0" fontId="4" fillId="2" borderId="23" xfId="0" applyFont="1" applyFill="1" applyBorder="1" applyAlignment="1" applyProtection="1">
      <alignment horizontal="center" vertical="top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Protection="1">
      <protection hidden="1"/>
    </xf>
    <xf numFmtId="1" fontId="6" fillId="2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/>
      <protection hidden="1"/>
    </xf>
    <xf numFmtId="1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/>
      <protection hidden="1"/>
    </xf>
    <xf numFmtId="0" fontId="0" fillId="2" borderId="27" xfId="0" applyFont="1" applyFill="1" applyBorder="1" applyAlignment="1" applyProtection="1">
      <alignment horizontal="center"/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0" fillId="2" borderId="29" xfId="0" applyFont="1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hidden="1"/>
    </xf>
    <xf numFmtId="0" fontId="0" fillId="2" borderId="32" xfId="0" applyFont="1" applyFill="1" applyBorder="1" applyAlignment="1" applyProtection="1">
      <alignment horizontal="center" vertical="center" wrapText="1"/>
      <protection hidden="1"/>
    </xf>
    <xf numFmtId="0" fontId="0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left" vertical="top" wrapText="1"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2" fillId="2" borderId="10" xfId="0" applyFont="1" applyFill="1" applyBorder="1" applyProtection="1">
      <protection hidden="1"/>
    </xf>
    <xf numFmtId="2" fontId="0" fillId="2" borderId="14" xfId="0" applyNumberFormat="1" applyFont="1" applyFill="1" applyBorder="1" applyAlignment="1" applyProtection="1">
      <alignment horizontal="center"/>
      <protection hidden="1"/>
    </xf>
    <xf numFmtId="2" fontId="0" fillId="2" borderId="15" xfId="0" applyNumberFormat="1" applyFont="1" applyFill="1" applyBorder="1" applyAlignment="1" applyProtection="1">
      <alignment horizontal="center"/>
      <protection hidden="1"/>
    </xf>
    <xf numFmtId="2" fontId="0" fillId="2" borderId="7" xfId="0" applyNumberFormat="1" applyFont="1" applyFill="1" applyBorder="1" applyAlignment="1" applyProtection="1">
      <alignment horizontal="center"/>
      <protection hidden="1"/>
    </xf>
    <xf numFmtId="2" fontId="0" fillId="2" borderId="12" xfId="0" applyNumberFormat="1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center"/>
      <protection locked="0" hidden="1"/>
    </xf>
    <xf numFmtId="0" fontId="1" fillId="3" borderId="5" xfId="0" applyFont="1" applyFill="1" applyBorder="1" applyAlignment="1" applyProtection="1">
      <alignment horizontal="center"/>
      <protection locked="0" hidden="1"/>
    </xf>
    <xf numFmtId="0" fontId="1" fillId="3" borderId="14" xfId="0" applyFont="1" applyFill="1" applyBorder="1" applyAlignment="1" applyProtection="1">
      <alignment horizontal="center"/>
      <protection locked="0" hidden="1"/>
    </xf>
    <xf numFmtId="0" fontId="1" fillId="3" borderId="28" xfId="0" applyFont="1" applyFill="1" applyBorder="1" applyAlignment="1" applyProtection="1">
      <alignment horizontal="center"/>
      <protection locked="0" hidden="1"/>
    </xf>
    <xf numFmtId="0" fontId="6" fillId="0" borderId="0" xfId="0" applyFont="1" applyAlignment="1"/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20</xdr:row>
      <xdr:rowOff>85725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48143" y="4287931"/>
          <a:ext cx="38100" cy="0"/>
          <a:chOff x="1943100" y="4086225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263899</xdr:colOff>
      <xdr:row>4</xdr:row>
      <xdr:rowOff>75639</xdr:rowOff>
    </xdr:from>
    <xdr:ext cx="10020300" cy="2419350"/>
    <xdr:pic>
      <xdr:nvPicPr>
        <xdr:cNvPr id="12" name="image3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9311" y="837639"/>
          <a:ext cx="10020300" cy="2419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582705</xdr:colOff>
      <xdr:row>0</xdr:row>
      <xdr:rowOff>190499</xdr:rowOff>
    </xdr:from>
    <xdr:to>
      <xdr:col>17</xdr:col>
      <xdr:colOff>100853</xdr:colOff>
      <xdr:row>3</xdr:row>
      <xdr:rowOff>156882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C1877A3-8285-4913-87D1-CBA8134EDB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2" t="141" r="17964" b="93070"/>
        <a:stretch/>
      </xdr:blipFill>
      <xdr:spPr>
        <a:xfrm>
          <a:off x="3496234" y="190499"/>
          <a:ext cx="6510619" cy="53788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100853</xdr:colOff>
      <xdr:row>16</xdr:row>
      <xdr:rowOff>168088</xdr:rowOff>
    </xdr:from>
    <xdr:to>
      <xdr:col>15</xdr:col>
      <xdr:colOff>506346</xdr:colOff>
      <xdr:row>29</xdr:row>
      <xdr:rowOff>22412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D4E970D2-8A92-460D-8A42-2CDD6BB4C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265" y="3283323"/>
          <a:ext cx="7980669" cy="25997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10</xdr:col>
      <xdr:colOff>482571</xdr:colOff>
      <xdr:row>64</xdr:row>
      <xdr:rowOff>3161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58D0B0C3-75D3-4334-9FD9-F540B054F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2" y="6062382"/>
          <a:ext cx="5144218" cy="6592220"/>
        </a:xfrm>
        <a:prstGeom prst="rect">
          <a:avLst/>
        </a:prstGeom>
      </xdr:spPr>
    </xdr:pic>
    <xdr:clientData/>
  </xdr:twoCellAnchor>
  <xdr:twoCellAnchor editAs="oneCell">
    <xdr:from>
      <xdr:col>10</xdr:col>
      <xdr:colOff>399616</xdr:colOff>
      <xdr:row>30</xdr:row>
      <xdr:rowOff>44824</xdr:rowOff>
    </xdr:from>
    <xdr:to>
      <xdr:col>19</xdr:col>
      <xdr:colOff>557127</xdr:colOff>
      <xdr:row>63</xdr:row>
      <xdr:rowOff>149389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6D670460-3421-4E00-85AF-661B4316E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6675" y="6107206"/>
          <a:ext cx="5401864" cy="650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AD52"/>
  <sheetViews>
    <sheetView tabSelected="1" topLeftCell="C4" zoomScale="85" zoomScaleNormal="85" workbookViewId="0">
      <selection activeCell="Z14" sqref="Z14"/>
    </sheetView>
  </sheetViews>
  <sheetFormatPr defaultColWidth="14.42578125" defaultRowHeight="15" customHeight="1" x14ac:dyDescent="0.25"/>
  <cols>
    <col min="1" max="20" width="8.7109375" customWidth="1"/>
    <col min="21" max="21" width="31.7109375" customWidth="1"/>
    <col min="22" max="22" width="8.140625" customWidth="1"/>
    <col min="23" max="23" width="11" customWidth="1"/>
    <col min="24" max="25" width="32.7109375" customWidth="1"/>
    <col min="26" max="30" width="8.7109375" customWidth="1"/>
  </cols>
  <sheetData>
    <row r="1" spans="21:24" x14ac:dyDescent="0.25">
      <c r="U1" s="49" t="s">
        <v>20</v>
      </c>
      <c r="V1" s="50"/>
      <c r="W1" s="51"/>
      <c r="X1" s="52"/>
    </row>
    <row r="2" spans="21:24" x14ac:dyDescent="0.25">
      <c r="U2" s="3" t="s">
        <v>7</v>
      </c>
      <c r="V2" s="57">
        <v>2300</v>
      </c>
      <c r="W2" s="58"/>
      <c r="X2" s="4" t="s">
        <v>17</v>
      </c>
    </row>
    <row r="3" spans="21:24" x14ac:dyDescent="0.25">
      <c r="U3" s="3" t="s">
        <v>8</v>
      </c>
      <c r="V3" s="57">
        <v>600</v>
      </c>
      <c r="W3" s="58"/>
      <c r="X3" s="4" t="s">
        <v>17</v>
      </c>
    </row>
    <row r="4" spans="21:24" x14ac:dyDescent="0.25">
      <c r="U4" s="3" t="s">
        <v>9</v>
      </c>
      <c r="V4" s="57">
        <v>1700</v>
      </c>
      <c r="W4" s="58"/>
      <c r="X4" s="4" t="s">
        <v>17</v>
      </c>
    </row>
    <row r="5" spans="21:24" x14ac:dyDescent="0.25">
      <c r="U5" s="5" t="s">
        <v>10</v>
      </c>
      <c r="V5" s="57" t="s">
        <v>45</v>
      </c>
      <c r="W5" s="58"/>
      <c r="X5" s="4" t="s">
        <v>18</v>
      </c>
    </row>
    <row r="6" spans="21:24" x14ac:dyDescent="0.25">
      <c r="U6" s="3" t="s">
        <v>11</v>
      </c>
      <c r="V6" s="57">
        <v>18</v>
      </c>
      <c r="W6" s="58"/>
      <c r="X6" s="4" t="s">
        <v>17</v>
      </c>
    </row>
    <row r="7" spans="21:24" x14ac:dyDescent="0.25">
      <c r="U7" s="3" t="s">
        <v>12</v>
      </c>
      <c r="V7" s="57">
        <v>36</v>
      </c>
      <c r="W7" s="58"/>
      <c r="X7" s="4" t="s">
        <v>18</v>
      </c>
    </row>
    <row r="8" spans="21:24" x14ac:dyDescent="0.25">
      <c r="U8" s="3" t="s">
        <v>13</v>
      </c>
      <c r="V8" s="57" t="s">
        <v>44</v>
      </c>
      <c r="W8" s="58"/>
      <c r="X8" s="4" t="s">
        <v>18</v>
      </c>
    </row>
    <row r="9" spans="21:24" x14ac:dyDescent="0.25">
      <c r="U9" s="3" t="s">
        <v>14</v>
      </c>
      <c r="V9" s="57">
        <v>60</v>
      </c>
      <c r="W9" s="58"/>
      <c r="X9" s="4" t="s">
        <v>19</v>
      </c>
    </row>
    <row r="10" spans="21:24" x14ac:dyDescent="0.25">
      <c r="U10" s="3" t="s">
        <v>15</v>
      </c>
      <c r="V10" s="57">
        <v>60</v>
      </c>
      <c r="W10" s="58"/>
      <c r="X10" s="4" t="s">
        <v>19</v>
      </c>
    </row>
    <row r="11" spans="21:24" ht="15.75" thickBot="1" x14ac:dyDescent="0.3">
      <c r="U11" s="6" t="s">
        <v>16</v>
      </c>
      <c r="V11" s="59" t="s">
        <v>49</v>
      </c>
      <c r="W11" s="60"/>
      <c r="X11" s="7" t="s">
        <v>18</v>
      </c>
    </row>
    <row r="12" spans="21:24" ht="15.75" thickBot="1" x14ac:dyDescent="0.3">
      <c r="U12" s="8"/>
      <c r="V12" s="8"/>
      <c r="W12" s="9"/>
      <c r="X12" s="10"/>
    </row>
    <row r="13" spans="21:24" ht="15.75" thickBot="1" x14ac:dyDescent="0.3">
      <c r="U13" s="53" t="s">
        <v>21</v>
      </c>
      <c r="V13" s="54"/>
      <c r="W13" s="55"/>
      <c r="X13" s="56"/>
    </row>
    <row r="14" spans="21:24" ht="18" customHeight="1" x14ac:dyDescent="0.25">
      <c r="U14" s="41" t="s">
        <v>22</v>
      </c>
      <c r="V14" s="42"/>
      <c r="W14" s="43"/>
      <c r="X14" s="62" t="s">
        <v>51</v>
      </c>
    </row>
    <row r="15" spans="21:24" ht="16.5" customHeight="1" x14ac:dyDescent="0.25">
      <c r="U15" s="3" t="s">
        <v>23</v>
      </c>
      <c r="V15" s="46">
        <f>IF(V8=Списки!C1,IF(V5=Списки!A1,Glatt!V4/2+10,Glatt!V4/3+10),IF(V5=Списки!A1,(Glatt!V4-Glatt!V6*2)/2+10,(Glatt!V4-Glatt!V6*2)/3+10))</f>
        <v>842</v>
      </c>
      <c r="W15" s="47"/>
      <c r="X15" s="39"/>
    </row>
    <row r="16" spans="21:24" ht="21.75" customHeight="1" x14ac:dyDescent="0.25">
      <c r="U16" s="3" t="s">
        <v>24</v>
      </c>
      <c r="V16" s="46">
        <f>V2-V9-V10+90</f>
        <v>2270</v>
      </c>
      <c r="W16" s="47"/>
      <c r="X16" s="40"/>
    </row>
    <row r="17" spans="2:24" ht="30.75" thickBot="1" x14ac:dyDescent="0.3">
      <c r="U17" s="12" t="s">
        <v>25</v>
      </c>
      <c r="V17" s="44">
        <f>IF(V11=Списки!D1,(Glatt!V15*Glatt!V16*Glatt!V7)/(1000*1000*1000)*671,IF(V11=Списки!D2,(Glatt!V15*Glatt!V16*Glatt!V7)/(1000*1000*1000)*750,(Glatt!V15*Glatt!V16*Glatt!V7)/(1000*1000*1000)*2500))</f>
        <v>46.170329040000006</v>
      </c>
      <c r="W17" s="45"/>
      <c r="X17" s="63" t="s">
        <v>42</v>
      </c>
    </row>
    <row r="18" spans="2:24" ht="15.75" thickBot="1" x14ac:dyDescent="0.3">
      <c r="U18" s="13"/>
      <c r="V18" s="14"/>
      <c r="W18" s="15"/>
      <c r="X18" s="63"/>
    </row>
    <row r="19" spans="2:24" x14ac:dyDescent="0.25">
      <c r="U19" s="41" t="s">
        <v>26</v>
      </c>
      <c r="V19" s="42"/>
      <c r="W19" s="43"/>
      <c r="X19" s="11"/>
    </row>
    <row r="20" spans="2:24" x14ac:dyDescent="0.25">
      <c r="U20" s="3" t="s">
        <v>23</v>
      </c>
      <c r="V20" s="46">
        <f>V4-V6*2</f>
        <v>1664</v>
      </c>
      <c r="W20" s="47"/>
      <c r="X20" s="11"/>
    </row>
    <row r="21" spans="2:24" ht="15.75" thickBot="1" x14ac:dyDescent="0.3">
      <c r="U21" s="16" t="s">
        <v>24</v>
      </c>
      <c r="V21" s="44">
        <f>V32-1</f>
        <v>511</v>
      </c>
      <c r="W21" s="45"/>
      <c r="X21" s="11"/>
    </row>
    <row r="22" spans="2:24" ht="15.75" thickBot="1" x14ac:dyDescent="0.3">
      <c r="U22" s="13"/>
      <c r="V22" s="14"/>
      <c r="W22" s="15"/>
      <c r="X22" s="11"/>
    </row>
    <row r="23" spans="2:24" x14ac:dyDescent="0.25">
      <c r="U23" s="41" t="s">
        <v>27</v>
      </c>
      <c r="V23" s="42"/>
      <c r="W23" s="43"/>
      <c r="X23" s="11"/>
    </row>
    <row r="24" spans="2:24" x14ac:dyDescent="0.25">
      <c r="U24" s="3" t="s">
        <v>28</v>
      </c>
      <c r="V24" s="46">
        <f>V20</f>
        <v>1664</v>
      </c>
      <c r="W24" s="47"/>
      <c r="X24" s="11"/>
    </row>
    <row r="25" spans="2:24" ht="15.75" thickBot="1" x14ac:dyDescent="0.3">
      <c r="U25" s="16" t="s">
        <v>29</v>
      </c>
      <c r="V25" s="44">
        <f>V10</f>
        <v>60</v>
      </c>
      <c r="W25" s="45"/>
      <c r="X25" s="11"/>
    </row>
    <row r="26" spans="2:24" ht="15.75" thickBot="1" x14ac:dyDescent="0.3">
      <c r="B26" s="2"/>
      <c r="U26" s="13"/>
      <c r="V26" s="14"/>
      <c r="W26" s="15"/>
      <c r="X26" s="11"/>
    </row>
    <row r="27" spans="2:24" x14ac:dyDescent="0.25">
      <c r="U27" s="41" t="s">
        <v>30</v>
      </c>
      <c r="V27" s="42"/>
      <c r="W27" s="43"/>
      <c r="X27" s="11"/>
    </row>
    <row r="28" spans="2:24" x14ac:dyDescent="0.25">
      <c r="U28" s="3" t="s">
        <v>28</v>
      </c>
      <c r="V28" s="46">
        <f>V24</f>
        <v>1664</v>
      </c>
      <c r="W28" s="47"/>
      <c r="X28" s="11"/>
    </row>
    <row r="29" spans="2:24" ht="15.75" thickBot="1" x14ac:dyDescent="0.3">
      <c r="U29" s="16" t="s">
        <v>29</v>
      </c>
      <c r="V29" s="44">
        <f>V9</f>
        <v>60</v>
      </c>
      <c r="W29" s="45"/>
      <c r="X29" s="11"/>
    </row>
    <row r="30" spans="2:24" ht="15.75" thickBot="1" x14ac:dyDescent="0.3">
      <c r="U30" s="17"/>
      <c r="V30" s="18"/>
      <c r="W30" s="19"/>
      <c r="X30" s="11"/>
    </row>
    <row r="31" spans="2:24" x14ac:dyDescent="0.25">
      <c r="U31" s="41" t="s">
        <v>31</v>
      </c>
      <c r="V31" s="42"/>
      <c r="W31" s="48"/>
      <c r="X31" s="11"/>
    </row>
    <row r="32" spans="2:24" x14ac:dyDescent="0.25">
      <c r="U32" s="20" t="s">
        <v>0</v>
      </c>
      <c r="V32" s="46">
        <f>V3-V7*2-16</f>
        <v>512</v>
      </c>
      <c r="W32" s="47"/>
      <c r="X32" s="11"/>
    </row>
    <row r="33" spans="21:30" ht="16.5" customHeight="1" thickBot="1" x14ac:dyDescent="0.3">
      <c r="U33" s="21" t="s">
        <v>1</v>
      </c>
      <c r="V33" s="44">
        <f>IF(V5=Списки!A1,V32+V7+8,"-")</f>
        <v>556</v>
      </c>
      <c r="W33" s="45"/>
      <c r="X33" s="11"/>
    </row>
    <row r="34" spans="21:30" ht="16.5" customHeight="1" thickBot="1" x14ac:dyDescent="0.3">
      <c r="U34" s="13"/>
      <c r="V34" s="14"/>
      <c r="W34" s="15"/>
      <c r="X34" s="11"/>
    </row>
    <row r="35" spans="21:30" x14ac:dyDescent="0.25">
      <c r="U35" s="41" t="s">
        <v>32</v>
      </c>
      <c r="V35" s="42"/>
      <c r="W35" s="43"/>
      <c r="X35" s="11"/>
    </row>
    <row r="36" spans="21:30" x14ac:dyDescent="0.25">
      <c r="U36" s="3" t="s">
        <v>23</v>
      </c>
      <c r="V36" s="46">
        <f>IF(V8=Списки!C1,Glatt!V3-Glatt!V7*2-16,V3-V7-8)</f>
        <v>556</v>
      </c>
      <c r="W36" s="47"/>
      <c r="X36" s="11"/>
      <c r="Y36" s="1"/>
      <c r="Z36" s="1"/>
      <c r="AA36" s="1"/>
      <c r="AB36" s="1"/>
      <c r="AC36" s="1"/>
      <c r="AD36" s="1"/>
    </row>
    <row r="37" spans="21:30" ht="15.75" thickBot="1" x14ac:dyDescent="0.3">
      <c r="U37" s="16" t="s">
        <v>24</v>
      </c>
      <c r="V37" s="44">
        <f>V2</f>
        <v>2300</v>
      </c>
      <c r="W37" s="45"/>
      <c r="X37" s="11"/>
    </row>
    <row r="38" spans="21:30" ht="15.75" thickBot="1" x14ac:dyDescent="0.3">
      <c r="U38" s="13"/>
      <c r="V38" s="14"/>
      <c r="W38" s="15"/>
      <c r="X38" s="11"/>
    </row>
    <row r="39" spans="21:30" x14ac:dyDescent="0.25">
      <c r="U39" s="41" t="s">
        <v>33</v>
      </c>
      <c r="V39" s="42"/>
      <c r="W39" s="43"/>
      <c r="X39" s="11"/>
    </row>
    <row r="40" spans="21:30" x14ac:dyDescent="0.25">
      <c r="U40" s="3" t="s">
        <v>23</v>
      </c>
      <c r="V40" s="46">
        <f>IF(V5=Списки!A1,Glatt!V36+Glatt!V7+8,"-")</f>
        <v>600</v>
      </c>
      <c r="W40" s="47"/>
      <c r="X40" s="11"/>
    </row>
    <row r="41" spans="21:30" ht="15.75" thickBot="1" x14ac:dyDescent="0.3">
      <c r="U41" s="16" t="s">
        <v>23</v>
      </c>
      <c r="V41" s="44">
        <f>IF(V5=Списки!A1,Glatt!V37,"-")</f>
        <v>2300</v>
      </c>
      <c r="W41" s="45"/>
      <c r="X41" s="11"/>
    </row>
    <row r="42" spans="21:30" ht="15.75" thickBot="1" x14ac:dyDescent="0.3">
      <c r="U42" s="13"/>
      <c r="V42" s="14"/>
      <c r="W42" s="15"/>
      <c r="X42" s="11"/>
    </row>
    <row r="43" spans="21:30" x14ac:dyDescent="0.25">
      <c r="U43" s="41" t="s">
        <v>34</v>
      </c>
      <c r="V43" s="42"/>
      <c r="W43" s="43"/>
      <c r="X43" s="11"/>
    </row>
    <row r="44" spans="21:30" ht="15.75" thickBot="1" x14ac:dyDescent="0.3">
      <c r="U44" s="16" t="s">
        <v>35</v>
      </c>
      <c r="V44" s="44">
        <f>V20-1</f>
        <v>1663</v>
      </c>
      <c r="W44" s="45"/>
      <c r="X44" s="11"/>
    </row>
    <row r="45" spans="21:30" ht="15.75" thickBot="1" x14ac:dyDescent="0.3">
      <c r="U45" s="13"/>
      <c r="V45" s="14"/>
      <c r="W45" s="15"/>
      <c r="X45" s="11"/>
    </row>
    <row r="46" spans="21:30" x14ac:dyDescent="0.25">
      <c r="U46" s="22" t="s">
        <v>2</v>
      </c>
      <c r="V46" s="23" t="s">
        <v>6</v>
      </c>
      <c r="W46" s="24" t="s">
        <v>3</v>
      </c>
      <c r="X46" s="25" t="s">
        <v>4</v>
      </c>
    </row>
    <row r="47" spans="21:30" x14ac:dyDescent="0.25">
      <c r="U47" s="20" t="s">
        <v>36</v>
      </c>
      <c r="V47" s="26" t="s">
        <v>5</v>
      </c>
      <c r="W47" s="27">
        <f>IF(V5=Списки!A1,1,"-")</f>
        <v>1</v>
      </c>
      <c r="X47" s="28">
        <v>33288</v>
      </c>
    </row>
    <row r="48" spans="21:30" x14ac:dyDescent="0.25">
      <c r="U48" s="20" t="s">
        <v>37</v>
      </c>
      <c r="V48" s="26" t="s">
        <v>5</v>
      </c>
      <c r="W48" s="27" t="str">
        <f>IF(V5=Списки!A2,1,"-")</f>
        <v>-</v>
      </c>
      <c r="X48" s="28">
        <v>33287</v>
      </c>
    </row>
    <row r="49" spans="21:24" x14ac:dyDescent="0.25">
      <c r="U49" s="29" t="s">
        <v>38</v>
      </c>
      <c r="V49" s="30">
        <f>V44</f>
        <v>1663</v>
      </c>
      <c r="W49" s="31">
        <f>(ROUNDUP((V4-V6*2)/5200,0))</f>
        <v>1</v>
      </c>
      <c r="X49" s="28">
        <v>37355</v>
      </c>
    </row>
    <row r="50" spans="21:24" x14ac:dyDescent="0.25">
      <c r="U50" s="29" t="s">
        <v>39</v>
      </c>
      <c r="V50" s="32">
        <f>V44</f>
        <v>1663</v>
      </c>
      <c r="W50" s="33">
        <f>(ROUNDUP((V4-V6*2)/5200,0))</f>
        <v>1</v>
      </c>
      <c r="X50" s="34">
        <v>37356</v>
      </c>
    </row>
    <row r="51" spans="21:24" x14ac:dyDescent="0.25">
      <c r="U51" s="20" t="s">
        <v>40</v>
      </c>
      <c r="V51" s="26" t="s">
        <v>5</v>
      </c>
      <c r="W51" s="35">
        <f>IF(V5=Списки!A1,4,6)</f>
        <v>4</v>
      </c>
      <c r="X51" s="28">
        <v>33289</v>
      </c>
    </row>
    <row r="52" spans="21:24" ht="15" customHeight="1" thickBot="1" x14ac:dyDescent="0.3">
      <c r="U52" s="21" t="s">
        <v>41</v>
      </c>
      <c r="V52" s="36" t="s">
        <v>5</v>
      </c>
      <c r="W52" s="37">
        <f>IF(V5=Списки!A2,1,0)</f>
        <v>0</v>
      </c>
      <c r="X52" s="38">
        <v>33290</v>
      </c>
    </row>
  </sheetData>
  <sheetProtection algorithmName="SHA-512" hashValue="9kUcxrzv9NqOoFwI/Uwt1TOX/3ze8qdmnx1LyKmd0u5yOSjTI80xA3d9V3HFABYkLZ6Z5nysstVwG/NG7v+fig==" saltValue="AaUbUFr8RB2Gz5+3LfpxwA==" spinCount="100000" sheet="1" objects="1" scenarios="1"/>
  <mergeCells count="37">
    <mergeCell ref="V40:W40"/>
    <mergeCell ref="V41:W41"/>
    <mergeCell ref="V44:W44"/>
    <mergeCell ref="V32:W32"/>
    <mergeCell ref="V33:W33"/>
    <mergeCell ref="U1:X1"/>
    <mergeCell ref="U13:X13"/>
    <mergeCell ref="U43:W43"/>
    <mergeCell ref="U14:W14"/>
    <mergeCell ref="V2:W2"/>
    <mergeCell ref="V3:W3"/>
    <mergeCell ref="V4:W4"/>
    <mergeCell ref="V5:W5"/>
    <mergeCell ref="V6:W6"/>
    <mergeCell ref="V7:W7"/>
    <mergeCell ref="V8:W8"/>
    <mergeCell ref="V9:W9"/>
    <mergeCell ref="V10:W10"/>
    <mergeCell ref="V11:W11"/>
    <mergeCell ref="V15:W15"/>
    <mergeCell ref="U23:W23"/>
    <mergeCell ref="X14:X16"/>
    <mergeCell ref="U27:W27"/>
    <mergeCell ref="U39:W39"/>
    <mergeCell ref="U35:W35"/>
    <mergeCell ref="V25:W25"/>
    <mergeCell ref="V28:W28"/>
    <mergeCell ref="V29:W29"/>
    <mergeCell ref="V36:W36"/>
    <mergeCell ref="V37:W37"/>
    <mergeCell ref="U31:W31"/>
    <mergeCell ref="V16:W16"/>
    <mergeCell ref="V17:W17"/>
    <mergeCell ref="V20:W20"/>
    <mergeCell ref="V21:W21"/>
    <mergeCell ref="V24:W24"/>
    <mergeCell ref="U19:W19"/>
  </mergeCells>
  <dataValidations count="6">
    <dataValidation type="list" allowBlank="1" showErrorMessage="1" sqref="V5" xr:uid="{00000000-0002-0000-0000-000000000000}">
      <formula1>Количество_дверей</formula1>
    </dataValidation>
    <dataValidation type="list" allowBlank="1" showErrorMessage="1" sqref="V8" xr:uid="{00000000-0002-0000-0000-000001000000}">
      <formula1>Тип_двери</formula1>
    </dataValidation>
    <dataValidation type="list" allowBlank="1" showErrorMessage="1" sqref="W12" xr:uid="{00000000-0002-0000-0000-000002000000}">
      <formula1>Задняя_дверь</formula1>
    </dataValidation>
    <dataValidation type="list" allowBlank="1" showErrorMessage="1" sqref="V7" xr:uid="{00000000-0002-0000-0000-000003000000}">
      <formula1>Толщина_двери</formula1>
    </dataValidation>
    <dataValidation type="list" allowBlank="1" showErrorMessage="1" sqref="V11" xr:uid="{00000000-0002-0000-0000-000004000000}">
      <formula1>Материал_двери</formula1>
    </dataValidation>
    <dataValidation type="decimal" allowBlank="1" showInputMessage="1" showErrorMessage="1" sqref="V9:V10" xr:uid="{00000000-0002-0000-0000-000005000000}">
      <formula1>60</formula1>
      <formula2>1500</formula2>
    </dataValidation>
  </dataValidations>
  <pageMargins left="0.70866141732283472" right="0.70866141732283472" top="0.74803149606299213" bottom="0.74803149606299213" header="0" footer="0"/>
  <pageSetup paperSize="9" scale="5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31"/>
  <sheetViews>
    <sheetView workbookViewId="0">
      <selection activeCell="H11" sqref="H11"/>
    </sheetView>
  </sheetViews>
  <sheetFormatPr defaultColWidth="14.42578125" defaultRowHeight="15" customHeight="1" x14ac:dyDescent="0.25"/>
  <cols>
    <col min="1" max="2" width="8.7109375" customWidth="1"/>
    <col min="3" max="3" width="12" customWidth="1"/>
    <col min="4" max="4" width="16.28515625" customWidth="1"/>
    <col min="5" max="26" width="8.7109375" customWidth="1"/>
  </cols>
  <sheetData>
    <row r="1" spans="1:5" x14ac:dyDescent="0.25">
      <c r="A1" s="61" t="s">
        <v>45</v>
      </c>
      <c r="B1">
        <v>16</v>
      </c>
      <c r="C1" s="61" t="s">
        <v>43</v>
      </c>
      <c r="D1" s="61" t="s">
        <v>49</v>
      </c>
      <c r="E1" s="61" t="s">
        <v>47</v>
      </c>
    </row>
    <row r="2" spans="1:5" x14ac:dyDescent="0.25">
      <c r="A2" s="61" t="s">
        <v>46</v>
      </c>
      <c r="B2">
        <v>17</v>
      </c>
      <c r="C2" s="61" t="s">
        <v>44</v>
      </c>
      <c r="D2" s="61" t="s">
        <v>50</v>
      </c>
      <c r="E2" s="61" t="s">
        <v>48</v>
      </c>
    </row>
    <row r="3" spans="1:5" x14ac:dyDescent="0.25">
      <c r="B3">
        <v>18</v>
      </c>
    </row>
    <row r="4" spans="1:5" x14ac:dyDescent="0.25">
      <c r="B4">
        <v>19</v>
      </c>
    </row>
    <row r="5" spans="1:5" x14ac:dyDescent="0.25">
      <c r="B5">
        <v>20</v>
      </c>
    </row>
    <row r="6" spans="1:5" x14ac:dyDescent="0.25">
      <c r="B6">
        <v>21</v>
      </c>
    </row>
    <row r="7" spans="1:5" x14ac:dyDescent="0.25">
      <c r="B7">
        <v>22</v>
      </c>
    </row>
    <row r="8" spans="1:5" x14ac:dyDescent="0.25">
      <c r="B8">
        <v>23</v>
      </c>
    </row>
    <row r="9" spans="1:5" x14ac:dyDescent="0.25">
      <c r="B9">
        <v>24</v>
      </c>
    </row>
    <row r="10" spans="1:5" x14ac:dyDescent="0.25">
      <c r="B10">
        <v>25</v>
      </c>
    </row>
    <row r="11" spans="1:5" x14ac:dyDescent="0.25">
      <c r="B11">
        <v>26</v>
      </c>
    </row>
    <row r="12" spans="1:5" x14ac:dyDescent="0.25">
      <c r="B12">
        <v>27</v>
      </c>
    </row>
    <row r="13" spans="1:5" x14ac:dyDescent="0.25">
      <c r="B13">
        <v>28</v>
      </c>
    </row>
    <row r="14" spans="1:5" x14ac:dyDescent="0.25">
      <c r="B14">
        <v>29</v>
      </c>
    </row>
    <row r="15" spans="1:5" x14ac:dyDescent="0.25">
      <c r="B15">
        <v>30</v>
      </c>
    </row>
    <row r="16" spans="1:5" x14ac:dyDescent="0.25">
      <c r="B16">
        <v>31</v>
      </c>
    </row>
    <row r="17" spans="2:2" x14ac:dyDescent="0.25">
      <c r="B17">
        <v>32</v>
      </c>
    </row>
    <row r="18" spans="2:2" x14ac:dyDescent="0.25">
      <c r="B18">
        <v>33</v>
      </c>
    </row>
    <row r="19" spans="2:2" x14ac:dyDescent="0.25">
      <c r="B19">
        <v>34</v>
      </c>
    </row>
    <row r="20" spans="2:2" x14ac:dyDescent="0.25">
      <c r="B20">
        <v>35</v>
      </c>
    </row>
    <row r="21" spans="2:2" x14ac:dyDescent="0.25">
      <c r="B21">
        <v>36</v>
      </c>
    </row>
    <row r="22" spans="2:2" x14ac:dyDescent="0.25">
      <c r="B22">
        <v>37</v>
      </c>
    </row>
    <row r="23" spans="2:2" x14ac:dyDescent="0.25">
      <c r="B23">
        <v>38</v>
      </c>
    </row>
    <row r="24" spans="2:2" x14ac:dyDescent="0.25">
      <c r="B24">
        <v>39</v>
      </c>
    </row>
    <row r="25" spans="2:2" x14ac:dyDescent="0.25">
      <c r="B25">
        <v>40</v>
      </c>
    </row>
    <row r="26" spans="2:2" x14ac:dyDescent="0.25">
      <c r="B26">
        <v>41</v>
      </c>
    </row>
    <row r="27" spans="2:2" x14ac:dyDescent="0.25">
      <c r="B27">
        <v>42</v>
      </c>
    </row>
    <row r="28" spans="2:2" x14ac:dyDescent="0.25">
      <c r="B28">
        <v>43</v>
      </c>
    </row>
    <row r="29" spans="2:2" x14ac:dyDescent="0.25">
      <c r="B29">
        <v>44</v>
      </c>
    </row>
    <row r="30" spans="2:2" x14ac:dyDescent="0.25">
      <c r="B30">
        <v>45</v>
      </c>
    </row>
    <row r="31" spans="2:2" x14ac:dyDescent="0.25">
      <c r="B31">
        <v>46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Glatt</vt:lpstr>
      <vt:lpstr>Списки</vt:lpstr>
      <vt:lpstr>Задняя_дверь</vt:lpstr>
      <vt:lpstr>Количество_дверей</vt:lpstr>
      <vt:lpstr>Материал_двери</vt:lpstr>
      <vt:lpstr>Тип_двери</vt:lpstr>
      <vt:lpstr>Толщина_двери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Фединчук Александр</dc:creator>
  <cp:lastModifiedBy>Царапова Нина</cp:lastModifiedBy>
  <cp:lastPrinted>2021-10-06T13:35:37Z</cp:lastPrinted>
  <dcterms:created xsi:type="dcterms:W3CDTF">2021-03-11T15:20:39Z</dcterms:created>
  <dcterms:modified xsi:type="dcterms:W3CDTF">2023-10-26T10:47:38Z</dcterms:modified>
</cp:coreProperties>
</file>