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8EFmit3GiOsunT5nFrdGiNq7am+KDJzUnf7aiaABBCY+hNEd04kflEQy0JSR1+ANk/tQB4+3pCuzxgiT67c5cg==" workbookSaltValue="8OUkd1+r/QovPUapbjWP1Q==" workbookSpinCount="100000" lockStructure="1"/>
  <bookViews>
    <workbookView xWindow="120" yWindow="110" windowWidth="15120" windowHeight="8010"/>
  </bookViews>
  <sheets>
    <sheet name="Расчет деталей EB23" sheetId="1" r:id="rId1"/>
    <sheet name="Лист2" sheetId="2" state="hidden" r:id="rId2"/>
    <sheet name="Лист3" sheetId="3" state="hidden" r:id="rId3"/>
  </sheets>
  <definedNames>
    <definedName name="NL">'Расчет деталей EB23'!$Q$6</definedName>
    <definedName name="ВнутренняяГлубинаСекции⃰">'Расчет деталей EB23'!$Q$5</definedName>
    <definedName name="ВнутренняяШиринаСекции">'Расчет деталей EB23'!$Q$4</definedName>
    <definedName name="ВысотаB">'Расчет деталей EB23'!$Q$16</definedName>
    <definedName name="ВысотаА">'Расчет деталей EB23'!$Q$11</definedName>
    <definedName name="ВысотаС">'Расчет деталей EB23'!$Q$21</definedName>
    <definedName name="ВысотаЯщика">'Расчет деталей EB23'!$Q$26</definedName>
    <definedName name="ГлубинаА">'Расчет деталей EB23'!$Q$12</definedName>
    <definedName name="ГлубинаЯщика">'Расчет деталей EB23'!$Q$28</definedName>
    <definedName name="МаксNL">Лист2!$K$3</definedName>
    <definedName name="РезNL">Лист2!$J$3:$J$7</definedName>
    <definedName name="ТолщинаБокинСекции">'Расчет деталей EB23'!$Q$3</definedName>
    <definedName name="ТолщинаДеталиB">'Расчет деталей EB23'!$Q$18</definedName>
    <definedName name="ТолщинаДеталиC">'Расчет деталей EB23'!$Q$23</definedName>
    <definedName name="ТолщинаДеталиА">'Расчет деталей EB23'!$Q$13</definedName>
    <definedName name="ТолщинаПлиты">Лист2!$A$13:$A$15</definedName>
    <definedName name="ШиринаB">'Расчет деталей EB23'!$Q$17</definedName>
    <definedName name="ШиринаCекции">'Расчет деталей EB23'!$Q$2</definedName>
    <definedName name="ШиринаС">'Расчет деталей EB23'!$Q$22</definedName>
    <definedName name="ШиринаЯшика">'Расчет деталей EB23'!$Q$27</definedName>
  </definedNames>
  <calcPr calcId="152511"/>
</workbook>
</file>

<file path=xl/calcChain.xml><?xml version="1.0" encoding="utf-8"?>
<calcChain xmlns="http://schemas.openxmlformats.org/spreadsheetml/2006/main">
  <c r="F8" i="2" l="1"/>
  <c r="F9" i="2"/>
  <c r="D9" i="2"/>
  <c r="D8" i="2"/>
  <c r="D2" i="2"/>
  <c r="F2" i="2"/>
  <c r="Q26" i="1"/>
  <c r="Q16" i="1"/>
  <c r="Q4" i="1"/>
  <c r="Q17" i="1" s="1"/>
  <c r="Q22" i="1" s="1"/>
  <c r="D4" i="2"/>
  <c r="F4" i="2" s="1"/>
  <c r="D5" i="2"/>
  <c r="F5" i="2" s="1"/>
  <c r="D6" i="2"/>
  <c r="F6" i="2" s="1"/>
  <c r="D7" i="2"/>
  <c r="F7" i="2" s="1"/>
  <c r="D3" i="2"/>
  <c r="F3" i="2" s="1"/>
  <c r="H7" i="2" l="1"/>
  <c r="I7" i="2" s="1"/>
  <c r="H6" i="2"/>
  <c r="I6" i="2" s="1"/>
  <c r="H5" i="2"/>
  <c r="I5" i="2" s="1"/>
  <c r="J4" i="2"/>
  <c r="J9" i="2"/>
  <c r="H4" i="2"/>
  <c r="I4" i="2" s="1"/>
  <c r="H3" i="2"/>
  <c r="I3" i="2" s="1"/>
  <c r="H2" i="2"/>
  <c r="I2" i="2" s="1"/>
  <c r="J8" i="2"/>
  <c r="H8" i="2"/>
  <c r="I8" i="2" s="1"/>
  <c r="J7" i="2"/>
  <c r="J2" i="2"/>
  <c r="H9" i="2"/>
  <c r="I9" i="2" s="1"/>
  <c r="J6" i="2"/>
  <c r="J5" i="2"/>
  <c r="J3" i="2"/>
  <c r="Q27" i="1"/>
  <c r="K2" i="2" l="1"/>
  <c r="K3" i="2" s="1"/>
  <c r="Q6" i="1" s="1"/>
  <c r="Q28" i="1" s="1"/>
  <c r="Q21" i="1" l="1"/>
  <c r="Q12" i="1"/>
  <c r="Q29" i="1" l="1"/>
</calcChain>
</file>

<file path=xl/sharedStrings.xml><?xml version="1.0" encoding="utf-8"?>
<sst xmlns="http://schemas.openxmlformats.org/spreadsheetml/2006/main" count="24" uniqueCount="22">
  <si>
    <t>NL (длина направляющей)</t>
  </si>
  <si>
    <t>Размер собранного ящика</t>
  </si>
  <si>
    <r>
      <t xml:space="preserve">Масса ящика(5 деталей: 2XА,2XB,C) без учёта фасада в кг для справок </t>
    </r>
    <r>
      <rPr>
        <b/>
        <sz val="11"/>
        <color theme="1"/>
        <rFont val="Calibri"/>
        <family val="2"/>
        <charset val="204"/>
        <scheme val="minor"/>
      </rPr>
      <t>(Расчет для ДСП 671 кг/м3. требуется контрольное взвешивание)</t>
    </r>
  </si>
  <si>
    <t>Расчёт деталей ящика для направляющих Quadro EB 23 надвижной монтаж (с фиксаторами)</t>
  </si>
  <si>
    <r>
      <t>Расч</t>
    </r>
    <r>
      <rPr>
        <b/>
        <sz val="11"/>
        <color theme="1"/>
        <rFont val="Calibri"/>
        <family val="2"/>
        <charset val="204"/>
      </rPr>
      <t>ёт деталей (для толщины 16, 18, 19 мм)</t>
    </r>
  </si>
  <si>
    <t>Высота с учетом кромки, мм</t>
  </si>
  <si>
    <t>Глубина с учетом кромки, мм</t>
  </si>
  <si>
    <t>Высота ящика, мм</t>
  </si>
  <si>
    <t>Ширина яшика, мм</t>
  </si>
  <si>
    <t>Глубина ящика, мм</t>
  </si>
  <si>
    <t>Ширина, мм</t>
  </si>
  <si>
    <t>Толщина детали С (выбрать значение из списка), мм</t>
  </si>
  <si>
    <t>Толщина детали B (выбрать значение из списка), мм</t>
  </si>
  <si>
    <r>
      <t xml:space="preserve">Высота </t>
    </r>
    <r>
      <rPr>
        <b/>
        <sz val="11"/>
        <color theme="1"/>
        <rFont val="Calibri"/>
        <family val="2"/>
        <charset val="204"/>
        <scheme val="minor"/>
      </rPr>
      <t xml:space="preserve">(ввести свое значение) </t>
    </r>
    <r>
      <rPr>
        <sz val="11"/>
        <color theme="1"/>
        <rFont val="Calibri"/>
        <family val="2"/>
        <charset val="204"/>
        <scheme val="minor"/>
      </rPr>
      <t>с учетом кромки, мм</t>
    </r>
  </si>
  <si>
    <t>Толщина детали А (выбрать значение из списка), мм</t>
  </si>
  <si>
    <t>Деталь А (2 шт.)</t>
  </si>
  <si>
    <t>Деталь B (2 шт.)</t>
  </si>
  <si>
    <t>Деталь C (1 шт.)</t>
  </si>
  <si>
    <t>Толщина бокин секции, мм (ввести свое значение)</t>
  </si>
  <si>
    <t>Внутренняя глубина секции, мм (ввести свое значение)</t>
  </si>
  <si>
    <t>Внутренняя ширина секции⃰, мм</t>
  </si>
  <si>
    <r>
      <t>Ширина секции, мм (</t>
    </r>
    <r>
      <rPr>
        <sz val="11"/>
        <color rgb="FFFF0000"/>
        <rFont val="Calibri"/>
        <family val="2"/>
        <scheme val="minor"/>
      </rPr>
      <t>Габаритная</t>
    </r>
    <r>
      <rPr>
        <sz val="11"/>
        <color theme="1"/>
        <rFont val="Calibri"/>
        <family val="2"/>
        <charset val="204"/>
        <scheme val="minor"/>
      </rPr>
      <t>. Ввести свое значение)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</si>
</sst>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5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/>
    </xf>
    <xf numFmtId="0" fontId="0" fillId="2" borderId="2" xfId="0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Alignment="1" applyProtection="1">
      <alignment horizontal="center" vertical="center"/>
      <protection locked="0" hidden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/>
    </xf>
    <xf numFmtId="0" fontId="4" fillId="0" borderId="3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142875</xdr:colOff>
      <xdr:row>16</xdr:row>
      <xdr:rowOff>177800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77275" cy="3638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P1:Q29"/>
  <sheetViews>
    <sheetView showGridLines="0" showRowColHeaders="0" tabSelected="1" zoomScale="82" zoomScaleNormal="82" workbookViewId="0">
      <selection activeCell="Q6" sqref="Q6"/>
    </sheetView>
  </sheetViews>
  <sheetFormatPr baseColWidth="10" defaultColWidth="9.1796875" defaultRowHeight="14.5" x14ac:dyDescent="0.35"/>
  <cols>
    <col min="1" max="14" width="9.1796875" style="1"/>
    <col min="15" max="15" width="3" style="1" customWidth="1"/>
    <col min="16" max="16" width="49" style="1" customWidth="1"/>
    <col min="17" max="17" width="14.453125" style="1" customWidth="1"/>
    <col min="18" max="16384" width="9.1796875" style="1"/>
  </cols>
  <sheetData>
    <row r="1" spans="16:17" ht="44.25" customHeight="1" thickBot="1" x14ac:dyDescent="0.4">
      <c r="P1" s="10" t="s">
        <v>3</v>
      </c>
      <c r="Q1" s="11"/>
    </row>
    <row r="2" spans="16:17" x14ac:dyDescent="0.35">
      <c r="P2" s="2" t="s">
        <v>21</v>
      </c>
      <c r="Q2" s="12">
        <v>700</v>
      </c>
    </row>
    <row r="3" spans="16:17" x14ac:dyDescent="0.35">
      <c r="P3" s="3" t="s">
        <v>18</v>
      </c>
      <c r="Q3" s="13">
        <v>18</v>
      </c>
    </row>
    <row r="4" spans="16:17" x14ac:dyDescent="0.35">
      <c r="P4" s="22" t="s">
        <v>20</v>
      </c>
      <c r="Q4" s="14">
        <f>ШиринаCекции-2*ТолщинаБокинСекции</f>
        <v>664</v>
      </c>
    </row>
    <row r="5" spans="16:17" x14ac:dyDescent="0.35">
      <c r="P5" s="3" t="s">
        <v>19</v>
      </c>
      <c r="Q5" s="13">
        <v>612</v>
      </c>
    </row>
    <row r="6" spans="16:17" ht="15" thickBot="1" x14ac:dyDescent="0.4">
      <c r="P6" s="5" t="s">
        <v>0</v>
      </c>
      <c r="Q6" s="15">
        <f>МаксNL</f>
        <v>550</v>
      </c>
    </row>
    <row r="7" spans="16:17" x14ac:dyDescent="0.35">
      <c r="Q7" s="16"/>
    </row>
    <row r="8" spans="16:17" x14ac:dyDescent="0.35">
      <c r="Q8" s="16"/>
    </row>
    <row r="9" spans="16:17" ht="15" thickBot="1" x14ac:dyDescent="0.4">
      <c r="P9" s="6" t="s">
        <v>4</v>
      </c>
      <c r="Q9" s="16"/>
    </row>
    <row r="10" spans="16:17" x14ac:dyDescent="0.35">
      <c r="P10" s="20" t="s">
        <v>15</v>
      </c>
      <c r="Q10" s="21"/>
    </row>
    <row r="11" spans="16:17" x14ac:dyDescent="0.35">
      <c r="P11" s="3" t="s">
        <v>13</v>
      </c>
      <c r="Q11" s="13">
        <v>200</v>
      </c>
    </row>
    <row r="12" spans="16:17" x14ac:dyDescent="0.35">
      <c r="P12" s="4" t="s">
        <v>6</v>
      </c>
      <c r="Q12" s="14">
        <f>NL</f>
        <v>550</v>
      </c>
    </row>
    <row r="13" spans="16:17" ht="15" thickBot="1" x14ac:dyDescent="0.4">
      <c r="P13" s="8" t="s">
        <v>14</v>
      </c>
      <c r="Q13" s="18">
        <v>18</v>
      </c>
    </row>
    <row r="14" spans="16:17" ht="15" thickBot="1" x14ac:dyDescent="0.4">
      <c r="Q14" s="16"/>
    </row>
    <row r="15" spans="16:17" x14ac:dyDescent="0.35">
      <c r="P15" s="20" t="s">
        <v>16</v>
      </c>
      <c r="Q15" s="21"/>
    </row>
    <row r="16" spans="16:17" x14ac:dyDescent="0.35">
      <c r="P16" s="4" t="s">
        <v>5</v>
      </c>
      <c r="Q16" s="14">
        <f>ВысотаА-13-ТолщинаДеталиC</f>
        <v>169</v>
      </c>
    </row>
    <row r="17" spans="16:17" x14ac:dyDescent="0.35">
      <c r="P17" s="4" t="s">
        <v>10</v>
      </c>
      <c r="Q17" s="14">
        <f>ВнутренняяШиринаСекции-2*23</f>
        <v>618</v>
      </c>
    </row>
    <row r="18" spans="16:17" ht="15" thickBot="1" x14ac:dyDescent="0.4">
      <c r="P18" s="8" t="s">
        <v>12</v>
      </c>
      <c r="Q18" s="18">
        <v>18</v>
      </c>
    </row>
    <row r="19" spans="16:17" ht="15" thickBot="1" x14ac:dyDescent="0.4">
      <c r="Q19" s="16"/>
    </row>
    <row r="20" spans="16:17" x14ac:dyDescent="0.35">
      <c r="P20" s="20" t="s">
        <v>17</v>
      </c>
      <c r="Q20" s="21"/>
    </row>
    <row r="21" spans="16:17" x14ac:dyDescent="0.35">
      <c r="P21" s="4" t="s">
        <v>6</v>
      </c>
      <c r="Q21" s="14">
        <f>NL</f>
        <v>550</v>
      </c>
    </row>
    <row r="22" spans="16:17" x14ac:dyDescent="0.35">
      <c r="P22" s="4" t="s">
        <v>10</v>
      </c>
      <c r="Q22" s="14">
        <f>ШиринаB</f>
        <v>618</v>
      </c>
    </row>
    <row r="23" spans="16:17" ht="15" thickBot="1" x14ac:dyDescent="0.4">
      <c r="P23" s="8" t="s">
        <v>11</v>
      </c>
      <c r="Q23" s="18">
        <v>18</v>
      </c>
    </row>
    <row r="24" spans="16:17" x14ac:dyDescent="0.35">
      <c r="Q24" s="16"/>
    </row>
    <row r="25" spans="16:17" ht="15" thickBot="1" x14ac:dyDescent="0.4">
      <c r="P25" s="6" t="s">
        <v>1</v>
      </c>
      <c r="Q25" s="16"/>
    </row>
    <row r="26" spans="16:17" x14ac:dyDescent="0.35">
      <c r="P26" s="7" t="s">
        <v>7</v>
      </c>
      <c r="Q26" s="17">
        <f>ВысотаА</f>
        <v>200</v>
      </c>
    </row>
    <row r="27" spans="16:17" x14ac:dyDescent="0.35">
      <c r="P27" s="4" t="s">
        <v>8</v>
      </c>
      <c r="Q27" s="14">
        <f>2*ТолщинаДеталиА+ШиринаB</f>
        <v>654</v>
      </c>
    </row>
    <row r="28" spans="16:17" x14ac:dyDescent="0.35">
      <c r="P28" s="4" t="s">
        <v>9</v>
      </c>
      <c r="Q28" s="14">
        <f>NL</f>
        <v>550</v>
      </c>
    </row>
    <row r="29" spans="16:17" ht="49.5" customHeight="1" thickBot="1" x14ac:dyDescent="0.4">
      <c r="P29" s="9" t="s">
        <v>2</v>
      </c>
      <c r="Q29" s="19">
        <f>ROUND(((ВысотаА*ГлубинаА*ТолщинаДеталиА)/(1000*1000*1000)*671)*2+((ВысотаB*ШиринаB*ТолщинаДеталиB)/(1000*1000*1000)*671)*2+((ВысотаС*ШиринаС*ТолщинаДеталиC)/(1000*1000*1000)*671),2)</f>
        <v>9.2899999999999991</v>
      </c>
    </row>
  </sheetData>
  <sheetProtection algorithmName="SHA-512" hashValue="730xN1MoxNDmDqGsB1a22p2qB1g2wejmS/PFxdjRBAzThlfs4xBo7SRwr58hNcQwOb/DleD5VLQxDv/tzjWMEQ==" saltValue="yQGMl2fT1c3uBQfmxXCeZg==" spinCount="100000" sheet="1" objects="1" scenarios="1"/>
  <mergeCells count="4">
    <mergeCell ref="P1:Q1"/>
    <mergeCell ref="P10:Q10"/>
    <mergeCell ref="P15:Q15"/>
    <mergeCell ref="P20:Q20"/>
  </mergeCells>
  <dataValidations count="1">
    <dataValidation type="list" allowBlank="1" showInputMessage="1" showErrorMessage="1" sqref="Q13 Q18 Q23">
      <formula1>ТолщинаПлиты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L12" sqref="L12"/>
    </sheetView>
  </sheetViews>
  <sheetFormatPr baseColWidth="10" defaultColWidth="8.7265625" defaultRowHeight="14.5" x14ac:dyDescent="0.35"/>
  <sheetData>
    <row r="1" spans="1:11" x14ac:dyDescent="0.35">
      <c r="C1">
        <v>13</v>
      </c>
    </row>
    <row r="2" spans="1:11" x14ac:dyDescent="0.35">
      <c r="A2">
        <v>250</v>
      </c>
      <c r="D2">
        <f>A2+$C$1</f>
        <v>263</v>
      </c>
      <c r="F2">
        <f>IF(ВнутренняяГлубинаСекции⃰-Лист2!D2&lt;0,"",ВнутренняяГлубинаСекции⃰-Лист2!D2)</f>
        <v>349</v>
      </c>
      <c r="H2">
        <f>IF(F2&lt;0,"",MIN(F2,$F$2:$F$9))</f>
        <v>49</v>
      </c>
      <c r="I2">
        <f>IF(H2=MIN($F$2:$F$9),A2,"")</f>
        <v>250</v>
      </c>
      <c r="J2" t="str">
        <f t="shared" ref="J2:J9" si="0">IF(F2=MIN(F2,$F$2:$F$9),A2,"")</f>
        <v/>
      </c>
      <c r="K2">
        <f>MAX($J$2:$J$9)</f>
        <v>550</v>
      </c>
    </row>
    <row r="3" spans="1:11" x14ac:dyDescent="0.35">
      <c r="A3">
        <v>300</v>
      </c>
      <c r="D3">
        <f>A3+$C$1</f>
        <v>313</v>
      </c>
      <c r="F3">
        <f>IF(ВнутренняяГлубинаСекции⃰-Лист2!D3&lt;0,"",ВнутренняяГлубинаСекции⃰-Лист2!D3)</f>
        <v>299</v>
      </c>
      <c r="H3">
        <f t="shared" ref="H3:H9" si="1">IF(F3&lt;0,"",MIN(F3,$F$2:$F$9))</f>
        <v>49</v>
      </c>
      <c r="I3">
        <f t="shared" ref="I3:I9" si="2">IF(H3=MIN($F$2:$F$9),A3,"")</f>
        <v>300</v>
      </c>
      <c r="J3" t="str">
        <f t="shared" si="0"/>
        <v/>
      </c>
      <c r="K3">
        <f>K2</f>
        <v>550</v>
      </c>
    </row>
    <row r="4" spans="1:11" x14ac:dyDescent="0.35">
      <c r="A4">
        <v>350</v>
      </c>
      <c r="D4">
        <f t="shared" ref="D4:D9" si="3">A4+$C$1</f>
        <v>363</v>
      </c>
      <c r="F4">
        <f>IF(ВнутренняяГлубинаСекции⃰-Лист2!D4&lt;0,"",ВнутренняяГлубинаСекции⃰-Лист2!D4)</f>
        <v>249</v>
      </c>
      <c r="H4">
        <f t="shared" si="1"/>
        <v>49</v>
      </c>
      <c r="I4">
        <f t="shared" si="2"/>
        <v>350</v>
      </c>
      <c r="J4" t="str">
        <f t="shared" si="0"/>
        <v/>
      </c>
    </row>
    <row r="5" spans="1:11" x14ac:dyDescent="0.35">
      <c r="A5">
        <v>400</v>
      </c>
      <c r="D5">
        <f t="shared" si="3"/>
        <v>413</v>
      </c>
      <c r="F5">
        <f>IF(ВнутренняяГлубинаСекции⃰-Лист2!D5&lt;0,"",ВнутренняяГлубинаСекции⃰-Лист2!D5)</f>
        <v>199</v>
      </c>
      <c r="H5">
        <f t="shared" si="1"/>
        <v>49</v>
      </c>
      <c r="I5">
        <f t="shared" si="2"/>
        <v>400</v>
      </c>
      <c r="J5" t="str">
        <f t="shared" si="0"/>
        <v/>
      </c>
    </row>
    <row r="6" spans="1:11" x14ac:dyDescent="0.35">
      <c r="A6">
        <v>450</v>
      </c>
      <c r="D6">
        <f t="shared" si="3"/>
        <v>463</v>
      </c>
      <c r="F6">
        <f>IF(ВнутренняяГлубинаСекции⃰-Лист2!D6&lt;0,"",ВнутренняяГлубинаСекции⃰-Лист2!D6)</f>
        <v>149</v>
      </c>
      <c r="H6">
        <f t="shared" si="1"/>
        <v>49</v>
      </c>
      <c r="I6">
        <f t="shared" si="2"/>
        <v>450</v>
      </c>
      <c r="J6" t="str">
        <f t="shared" si="0"/>
        <v/>
      </c>
    </row>
    <row r="7" spans="1:11" x14ac:dyDescent="0.35">
      <c r="A7">
        <v>500</v>
      </c>
      <c r="D7">
        <f t="shared" si="3"/>
        <v>513</v>
      </c>
      <c r="F7">
        <f>IF(ВнутренняяГлубинаСекции⃰-Лист2!D7&lt;0,"",ВнутренняяГлубинаСекции⃰-Лист2!D7)</f>
        <v>99</v>
      </c>
      <c r="H7">
        <f t="shared" si="1"/>
        <v>49</v>
      </c>
      <c r="I7">
        <f t="shared" si="2"/>
        <v>500</v>
      </c>
      <c r="J7" t="str">
        <f t="shared" si="0"/>
        <v/>
      </c>
    </row>
    <row r="8" spans="1:11" x14ac:dyDescent="0.35">
      <c r="A8">
        <v>550</v>
      </c>
      <c r="D8">
        <f t="shared" si="3"/>
        <v>563</v>
      </c>
      <c r="F8">
        <f>IF(ВнутренняяГлубинаСекции⃰-Лист2!D8&lt;0,"",ВнутренняяГлубинаСекции⃰-Лист2!D8)</f>
        <v>49</v>
      </c>
      <c r="H8">
        <f t="shared" si="1"/>
        <v>49</v>
      </c>
      <c r="I8">
        <f t="shared" si="2"/>
        <v>550</v>
      </c>
      <c r="J8">
        <f t="shared" si="0"/>
        <v>550</v>
      </c>
    </row>
    <row r="9" spans="1:11" x14ac:dyDescent="0.35">
      <c r="A9">
        <v>600</v>
      </c>
      <c r="D9">
        <f t="shared" si="3"/>
        <v>613</v>
      </c>
      <c r="F9" t="str">
        <f>IF(ВнутренняяГлубинаСекции⃰-Лист2!D9&lt;0,"",ВнутренняяГлубинаСекции⃰-Лист2!D9)</f>
        <v/>
      </c>
      <c r="H9">
        <f t="shared" si="1"/>
        <v>49</v>
      </c>
      <c r="I9">
        <f t="shared" si="2"/>
        <v>600</v>
      </c>
      <c r="J9" t="str">
        <f t="shared" si="0"/>
        <v/>
      </c>
    </row>
    <row r="13" spans="1:11" x14ac:dyDescent="0.35">
      <c r="A13">
        <v>16</v>
      </c>
    </row>
    <row r="14" spans="1:11" x14ac:dyDescent="0.35">
      <c r="A14">
        <v>18</v>
      </c>
    </row>
    <row r="15" spans="1:11" x14ac:dyDescent="0.35">
      <c r="A15">
        <v>19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265625"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20</vt:i4>
      </vt:variant>
    </vt:vector>
  </HeadingPairs>
  <TitlesOfParts>
    <vt:vector size="23" baseType="lpstr">
      <vt:lpstr>Расчет деталей EB23</vt:lpstr>
      <vt:lpstr>Лист2</vt:lpstr>
      <vt:lpstr>Лист3</vt:lpstr>
      <vt:lpstr>NL</vt:lpstr>
      <vt:lpstr>ВнутренняяГлубинаСекции⃰</vt:lpstr>
      <vt:lpstr>ВнутренняяШиринаСекции</vt:lpstr>
      <vt:lpstr>ВысотаB</vt:lpstr>
      <vt:lpstr>ВысотаА</vt:lpstr>
      <vt:lpstr>ВысотаС</vt:lpstr>
      <vt:lpstr>ВысотаЯщика</vt:lpstr>
      <vt:lpstr>ГлубинаА</vt:lpstr>
      <vt:lpstr>ГлубинаЯщика</vt:lpstr>
      <vt:lpstr>МаксNL</vt:lpstr>
      <vt:lpstr>РезNL</vt:lpstr>
      <vt:lpstr>ТолщинаБокинСекции</vt:lpstr>
      <vt:lpstr>ТолщинаДеталиB</vt:lpstr>
      <vt:lpstr>ТолщинаДеталиC</vt:lpstr>
      <vt:lpstr>ТолщинаДеталиА</vt:lpstr>
      <vt:lpstr>ТолщинаПлиты</vt:lpstr>
      <vt:lpstr>ШиринаB</vt:lpstr>
      <vt:lpstr>ШиринаCекции</vt:lpstr>
      <vt:lpstr>ШиринаС</vt:lpstr>
      <vt:lpstr>ШиринаЯшика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2022-09-27T09:59:49Z</dcterms:modified>
</cp:coreProperties>
</file>