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viyar.com.ua\users_data\FOLDER_REDIRECTION_N\Дмитренко Владимир\Downloads\"/>
    </mc:Choice>
  </mc:AlternateContent>
  <xr:revisionPtr revIDLastSave="0" documentId="13_ncr:1_{74AAAA72-28BC-45CA-814D-84F1C69CCB9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Система для дерева" sheetId="1" state="hidden" r:id="rId1"/>
    <sheet name="Стекло1" sheetId="2" state="hidden" r:id="rId2"/>
    <sheet name="Прорахунок ОПК" sheetId="3" r:id="rId3"/>
  </sheets>
  <definedNames>
    <definedName name="АлюминПрофіль">'Прорахунок ОПК'!$AK$2:$AK$5</definedName>
    <definedName name="Плита">'Прорахунок ОПК'!$AM$2:$AM$3</definedName>
    <definedName name="Скло">'Прорахунок ОПК'!$AL$2:$AL$5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" l="1"/>
  <c r="M9" i="3"/>
  <c r="N14" i="3"/>
  <c r="N13" i="3"/>
  <c r="M8" i="3"/>
  <c r="P13" i="3"/>
  <c r="O14" i="3"/>
  <c r="R8" i="1" l="1"/>
  <c r="J13" i="2" l="1"/>
  <c r="L19" i="2" l="1"/>
  <c r="L18" i="2"/>
  <c r="T14" i="1"/>
  <c r="T13" i="1"/>
  <c r="M14" i="3"/>
  <c r="K19" i="2"/>
  <c r="J19" i="2"/>
  <c r="K18" i="2"/>
  <c r="S13" i="1"/>
  <c r="S14" i="1"/>
  <c r="R14" i="1"/>
  <c r="J14" i="2"/>
  <c r="R7" i="1" l="1"/>
</calcChain>
</file>

<file path=xl/sharedStrings.xml><?xml version="1.0" encoding="utf-8"?>
<sst xmlns="http://schemas.openxmlformats.org/spreadsheetml/2006/main" count="89" uniqueCount="54">
  <si>
    <t>Для перехлеста</t>
  </si>
  <si>
    <t>число для висоты для 3;4 дверей</t>
  </si>
  <si>
    <t>число для 1 двери висота</t>
  </si>
  <si>
    <t>комплект фурнітури</t>
  </si>
  <si>
    <t>найменування</t>
  </si>
  <si>
    <t>довжина</t>
  </si>
  <si>
    <t>кількість</t>
  </si>
  <si>
    <t>артикул</t>
  </si>
  <si>
    <t>направляюща</t>
  </si>
  <si>
    <t>-</t>
  </si>
  <si>
    <t>артикул1</t>
  </si>
  <si>
    <t>артикул2</t>
  </si>
  <si>
    <t>артикул3</t>
  </si>
  <si>
    <t>артикул4</t>
  </si>
  <si>
    <t>Артикул1</t>
  </si>
  <si>
    <t>АртикулПрофиль</t>
  </si>
  <si>
    <t>Артикул2</t>
  </si>
  <si>
    <t>Артикул3</t>
  </si>
  <si>
    <t>артик1 комп</t>
  </si>
  <si>
    <t>артик на 3 дв</t>
  </si>
  <si>
    <t>артик на 4 двери</t>
  </si>
  <si>
    <t>артикул проф</t>
  </si>
  <si>
    <t>встановіть кількість</t>
  </si>
  <si>
    <t>Вихідні Дані (Треба заповнити)</t>
  </si>
  <si>
    <t>Розрахункові дані</t>
  </si>
  <si>
    <t xml:space="preserve"> двері не повині перевищувати 60 кг</t>
  </si>
  <si>
    <t>Кількість дверей</t>
  </si>
  <si>
    <t>Ширина пройома</t>
  </si>
  <si>
    <t>Висота двері</t>
  </si>
  <si>
    <t>Ширина двері</t>
  </si>
  <si>
    <t>Висота пройома</t>
  </si>
  <si>
    <t>Вид двері</t>
  </si>
  <si>
    <t>Скло</t>
  </si>
  <si>
    <t>висота для дсп</t>
  </si>
  <si>
    <t>висота для стела</t>
  </si>
  <si>
    <t>висота для ал. Проф</t>
  </si>
  <si>
    <t>1 и 2</t>
  </si>
  <si>
    <t>2 и 3</t>
  </si>
  <si>
    <t>Плита</t>
  </si>
  <si>
    <t>АлюминПрофіль</t>
  </si>
  <si>
    <t>Ширина профиля</t>
  </si>
  <si>
    <t>плита</t>
  </si>
  <si>
    <t>арт. с доводом</t>
  </si>
  <si>
    <t>арт. без доводом</t>
  </si>
  <si>
    <t>плита без</t>
  </si>
  <si>
    <t>плита с</t>
  </si>
  <si>
    <t>стекло без</t>
  </si>
  <si>
    <t>стекло с</t>
  </si>
  <si>
    <t>стекло 3</t>
  </si>
  <si>
    <t>стекло 4</t>
  </si>
  <si>
    <t>алюм</t>
  </si>
  <si>
    <t>алюм 3</t>
  </si>
  <si>
    <t>алюм 4</t>
  </si>
  <si>
    <t>проф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</si>
</sst>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20212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14" fontId="0" fillId="0" borderId="0" xfId="0" applyNumberFormat="1" applyProtection="1">
      <protection locked="0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14</xdr:col>
      <xdr:colOff>600074</xdr:colOff>
      <xdr:row>26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5A46F31-F349-4FD3-80CF-A76CF8B21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09550"/>
          <a:ext cx="9124949" cy="4819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26</xdr:row>
      <xdr:rowOff>133350</xdr:rowOff>
    </xdr:from>
    <xdr:to>
      <xdr:col>7</xdr:col>
      <xdr:colOff>104240</xdr:colOff>
      <xdr:row>51</xdr:row>
      <xdr:rowOff>123231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A40A75B-4633-407A-B134-FE37FC704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5086350"/>
          <a:ext cx="4276190" cy="47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594825</xdr:colOff>
      <xdr:row>23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D7ED3B-6440-4671-A826-A78281038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4862025" cy="445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0</xdr:rowOff>
    </xdr:from>
    <xdr:to>
      <xdr:col>10</xdr:col>
      <xdr:colOff>590549</xdr:colOff>
      <xdr:row>28</xdr:row>
      <xdr:rowOff>97092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0AD6723-A5EA-4FCB-BCE8-5492C28AB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4" y="0"/>
          <a:ext cx="6048375" cy="554539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30</xdr:row>
      <xdr:rowOff>57151</xdr:rowOff>
    </xdr:from>
    <xdr:to>
      <xdr:col>19</xdr:col>
      <xdr:colOff>446554</xdr:colOff>
      <xdr:row>57</xdr:row>
      <xdr:rowOff>171451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6687420-673E-4EF1-9030-340DF199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5886451"/>
          <a:ext cx="14381629" cy="525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Q2:AH14"/>
  <sheetViews>
    <sheetView workbookViewId="0">
      <selection activeCell="P29" sqref="P29"/>
    </sheetView>
  </sheetViews>
  <sheetFormatPr defaultRowHeight="15" x14ac:dyDescent="0.25"/>
  <cols>
    <col min="17" max="17" width="22" customWidth="1"/>
    <col min="18" max="18" width="23.42578125" style="1" customWidth="1"/>
    <col min="20" max="20" width="17.85546875" customWidth="1"/>
    <col min="23" max="23" width="9.140625" customWidth="1"/>
    <col min="24" max="24" width="3.140625" customWidth="1"/>
    <col min="25" max="25" width="18.42578125" customWidth="1"/>
  </cols>
  <sheetData>
    <row r="2" spans="17:34" x14ac:dyDescent="0.25">
      <c r="Q2" s="17" t="s">
        <v>23</v>
      </c>
      <c r="R2" s="17"/>
      <c r="S2" s="18"/>
      <c r="T2" s="18"/>
      <c r="X2">
        <v>1</v>
      </c>
    </row>
    <row r="3" spans="17:34" x14ac:dyDescent="0.25">
      <c r="Q3" s="5" t="s">
        <v>30</v>
      </c>
      <c r="R3" s="2">
        <v>2000</v>
      </c>
      <c r="S3" s="22"/>
      <c r="T3" s="22"/>
      <c r="X3">
        <v>2</v>
      </c>
      <c r="AH3" t="s">
        <v>10</v>
      </c>
    </row>
    <row r="4" spans="17:34" x14ac:dyDescent="0.25">
      <c r="Q4" s="5" t="s">
        <v>27</v>
      </c>
      <c r="R4" s="2">
        <v>4000</v>
      </c>
      <c r="S4" s="22"/>
      <c r="T4" s="22"/>
      <c r="Y4" t="s">
        <v>0</v>
      </c>
      <c r="Z4">
        <v>40</v>
      </c>
      <c r="AH4" t="s">
        <v>11</v>
      </c>
    </row>
    <row r="5" spans="17:34" x14ac:dyDescent="0.25">
      <c r="Q5" s="5" t="s">
        <v>26</v>
      </c>
      <c r="R5" s="3">
        <v>1</v>
      </c>
      <c r="S5" s="1"/>
      <c r="T5" s="1"/>
      <c r="AH5" t="s">
        <v>12</v>
      </c>
    </row>
    <row r="6" spans="17:34" x14ac:dyDescent="0.25">
      <c r="Q6" s="19" t="s">
        <v>24</v>
      </c>
      <c r="R6" s="19"/>
      <c r="S6" s="20"/>
      <c r="T6" s="20"/>
      <c r="AH6" t="s">
        <v>13</v>
      </c>
    </row>
    <row r="7" spans="17:34" x14ac:dyDescent="0.25">
      <c r="Q7" s="3" t="s">
        <v>28</v>
      </c>
      <c r="R7" s="3">
        <f>R3-74</f>
        <v>1926</v>
      </c>
      <c r="S7" s="21" t="s">
        <v>25</v>
      </c>
      <c r="T7" s="21"/>
    </row>
    <row r="8" spans="17:34" x14ac:dyDescent="0.25">
      <c r="Q8" s="3" t="s">
        <v>29</v>
      </c>
      <c r="R8" s="3">
        <f>R4/2+40</f>
        <v>2040</v>
      </c>
      <c r="S8" s="21"/>
      <c r="T8" s="21"/>
    </row>
    <row r="12" spans="17:34" x14ac:dyDescent="0.25">
      <c r="Q12" s="4" t="s">
        <v>4</v>
      </c>
      <c r="R12" s="3" t="s">
        <v>5</v>
      </c>
      <c r="S12" s="3" t="s">
        <v>6</v>
      </c>
      <c r="T12" s="3" t="s">
        <v>7</v>
      </c>
    </row>
    <row r="13" spans="17:34" x14ac:dyDescent="0.25">
      <c r="Q13" s="3" t="s">
        <v>3</v>
      </c>
      <c r="R13" s="3" t="s">
        <v>9</v>
      </c>
      <c r="S13" s="3">
        <f>IF(Стекло1!J11=1,1,IF(Стекло1!J11=2,2,IF(Стекло1!J11=3,1,IF(Стекло1!J11=4,1,))))</f>
        <v>1</v>
      </c>
      <c r="T13" s="3" t="str">
        <f>IF(R5=2,AH3,IF(R5=1,AH3,IF(R5=3,AH4,IF(R5=4,AH5,))))</f>
        <v>артикул1</v>
      </c>
    </row>
    <row r="14" spans="17:34" x14ac:dyDescent="0.25">
      <c r="Q14" s="3" t="s">
        <v>8</v>
      </c>
      <c r="R14" s="3">
        <f>R4</f>
        <v>4000</v>
      </c>
      <c r="S14" s="3">
        <f>IF(R5=2,2,IF(R5=1,1,IF(R5=3,1,IF(R5=4,1,))))</f>
        <v>1</v>
      </c>
      <c r="T14" s="3" t="str">
        <f>AH6</f>
        <v>артикул4</v>
      </c>
    </row>
  </sheetData>
  <mergeCells count="4">
    <mergeCell ref="Q2:T2"/>
    <mergeCell ref="Q6:T6"/>
    <mergeCell ref="S7:T8"/>
    <mergeCell ref="S3:T4"/>
  </mergeCells>
  <dataValidations count="3">
    <dataValidation type="list" allowBlank="1" showInputMessage="1" showErrorMessage="1" sqref="L3" xr:uid="{3CD87B5A-42BD-4911-90FE-7B9A84A0B476}">
      <formula1>$AC$5:$AC$7</formula1>
    </dataValidation>
    <dataValidation type="list" allowBlank="1" showInputMessage="1" showErrorMessage="1" sqref="K6" xr:uid="{4E6636CE-FB47-4933-83AF-7B3D7A8C8631}">
      <formula1>$AC$4:$AC$8</formula1>
    </dataValidation>
    <dataValidation type="list" allowBlank="1" showInputMessage="1" showErrorMessage="1" sqref="R5" xr:uid="{C1A0BC8D-F191-4901-8F60-F42C0E04D7C8}">
      <formula1>$X$2:$X$3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F6B8-EE9D-41AA-AECE-78EAFFFCD9A7}">
  <dimension ref="I7:AH19"/>
  <sheetViews>
    <sheetView workbookViewId="0">
      <selection activeCell="I27" sqref="I27"/>
    </sheetView>
  </sheetViews>
  <sheetFormatPr defaultRowHeight="15" x14ac:dyDescent="0.25"/>
  <cols>
    <col min="9" max="9" width="19.5703125" customWidth="1"/>
    <col min="10" max="12" width="16.7109375" customWidth="1"/>
    <col min="19" max="19" width="31.28515625" customWidth="1"/>
  </cols>
  <sheetData>
    <row r="7" spans="9:34" x14ac:dyDescent="0.25">
      <c r="AC7">
        <v>1</v>
      </c>
      <c r="AH7" t="s">
        <v>14</v>
      </c>
    </row>
    <row r="8" spans="9:34" x14ac:dyDescent="0.25">
      <c r="I8" s="17" t="s">
        <v>23</v>
      </c>
      <c r="J8" s="17"/>
      <c r="K8" s="18"/>
      <c r="L8" s="18"/>
      <c r="AC8">
        <v>2</v>
      </c>
      <c r="AH8" t="s">
        <v>16</v>
      </c>
    </row>
    <row r="9" spans="9:34" x14ac:dyDescent="0.25">
      <c r="I9" s="6" t="s">
        <v>30</v>
      </c>
      <c r="J9" s="7">
        <v>2500</v>
      </c>
      <c r="K9" s="23"/>
      <c r="L9" s="24"/>
      <c r="AC9">
        <v>3</v>
      </c>
      <c r="AH9" t="s">
        <v>17</v>
      </c>
    </row>
    <row r="10" spans="9:34" x14ac:dyDescent="0.25">
      <c r="I10" s="6" t="s">
        <v>27</v>
      </c>
      <c r="J10" s="7">
        <v>3500</v>
      </c>
      <c r="K10" s="25"/>
      <c r="L10" s="26"/>
      <c r="S10" t="s">
        <v>1</v>
      </c>
      <c r="T10">
        <v>108</v>
      </c>
      <c r="AC10">
        <v>4</v>
      </c>
      <c r="AH10" t="s">
        <v>15</v>
      </c>
    </row>
    <row r="11" spans="9:34" x14ac:dyDescent="0.25">
      <c r="I11" s="6" t="s">
        <v>26</v>
      </c>
      <c r="J11" s="6">
        <v>3</v>
      </c>
      <c r="K11" s="29" t="s">
        <v>22</v>
      </c>
      <c r="L11" s="30"/>
      <c r="S11" t="s">
        <v>2</v>
      </c>
      <c r="T11">
        <v>30</v>
      </c>
    </row>
    <row r="12" spans="9:34" x14ac:dyDescent="0.25">
      <c r="I12" s="27" t="s">
        <v>24</v>
      </c>
      <c r="J12" s="27"/>
      <c r="K12" s="28"/>
      <c r="L12" s="28"/>
    </row>
    <row r="13" spans="9:34" x14ac:dyDescent="0.25">
      <c r="I13" s="6" t="s">
        <v>28</v>
      </c>
      <c r="J13" s="6">
        <f>IF(J11=3,J9-108,IF(J11=4,J9-108,IF(J11=1,J9-81,IF(J11=2,J9-81))))</f>
        <v>2392</v>
      </c>
      <c r="K13" s="21" t="s">
        <v>25</v>
      </c>
      <c r="L13" s="21"/>
    </row>
    <row r="14" spans="9:34" x14ac:dyDescent="0.25">
      <c r="I14" s="6" t="s">
        <v>29</v>
      </c>
      <c r="J14" s="8">
        <f>IF(J11=3,J10/J11+56,IF(J11=4,J10/J11+56,IF(J11=1,J10/2+30,IF(J11=2,J10/2+30))))</f>
        <v>1222.6666666666667</v>
      </c>
      <c r="K14" s="21"/>
      <c r="L14" s="21"/>
    </row>
    <row r="15" spans="9:34" x14ac:dyDescent="0.25">
      <c r="I15" s="9"/>
      <c r="J15" s="9"/>
      <c r="K15" s="9"/>
      <c r="L15" s="9"/>
    </row>
    <row r="16" spans="9:34" x14ac:dyDescent="0.25">
      <c r="I16" s="9"/>
      <c r="J16" s="9"/>
      <c r="K16" s="9"/>
      <c r="L16" s="9"/>
    </row>
    <row r="17" spans="9:12" x14ac:dyDescent="0.25">
      <c r="I17" s="4" t="s">
        <v>4</v>
      </c>
      <c r="J17" s="6" t="s">
        <v>5</v>
      </c>
      <c r="K17" s="6" t="s">
        <v>6</v>
      </c>
      <c r="L17" s="6" t="s">
        <v>7</v>
      </c>
    </row>
    <row r="18" spans="9:12" x14ac:dyDescent="0.25">
      <c r="I18" s="6" t="s">
        <v>3</v>
      </c>
      <c r="J18" s="6" t="s">
        <v>9</v>
      </c>
      <c r="K18" s="6">
        <f>IF(J11=1,1,IF(J11=2,2,IF(J11=3,1,IF(J11=4,1,))))</f>
        <v>1</v>
      </c>
      <c r="L18" s="6" t="str">
        <f>IF(J11=1,AH7,IF(J11=2,AH7,IF(J11=3,AH8,IF(J11=4,AH9))))</f>
        <v>Артикул2</v>
      </c>
    </row>
    <row r="19" spans="9:12" x14ac:dyDescent="0.25">
      <c r="I19" s="6" t="s">
        <v>8</v>
      </c>
      <c r="J19" s="6">
        <f>J10</f>
        <v>3500</v>
      </c>
      <c r="K19" s="6">
        <f>IF(J11=2,2,IF(J11=1,1,IF(J11=3,1,IF(J11=4,1,))))</f>
        <v>1</v>
      </c>
      <c r="L19" s="6" t="str">
        <f>AH10</f>
        <v>АртикулПрофиль</v>
      </c>
    </row>
  </sheetData>
  <mergeCells count="5">
    <mergeCell ref="I8:L8"/>
    <mergeCell ref="K9:L10"/>
    <mergeCell ref="I12:L12"/>
    <mergeCell ref="K13:L14"/>
    <mergeCell ref="K11:L11"/>
  </mergeCells>
  <dataValidations count="1">
    <dataValidation type="list" allowBlank="1" showInputMessage="1" showErrorMessage="1" sqref="J11" xr:uid="{18767C9B-8664-4C5F-872B-4F2092040420}">
      <formula1>$AC$7:$AC$10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C984-61D6-474A-9E07-81AEF0129D6F}">
  <dimension ref="A1:AQ63"/>
  <sheetViews>
    <sheetView tabSelected="1" workbookViewId="0">
      <selection activeCell="M8" sqref="M8"/>
    </sheetView>
  </sheetViews>
  <sheetFormatPr defaultRowHeight="15" x14ac:dyDescent="0.25"/>
  <cols>
    <col min="12" max="12" width="25.42578125" customWidth="1"/>
    <col min="13" max="13" width="19.7109375" customWidth="1"/>
    <col min="14" max="14" width="11.28515625" customWidth="1"/>
    <col min="15" max="15" width="18.140625" customWidth="1"/>
    <col min="16" max="16" width="19.140625" customWidth="1"/>
    <col min="20" max="20" width="10.140625" bestFit="1" customWidth="1"/>
    <col min="34" max="43" width="9.140625" hidden="1" customWidth="1"/>
    <col min="44" max="45" width="9.140625" customWidth="1"/>
  </cols>
  <sheetData>
    <row r="1" spans="1:4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4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36" t="s">
        <v>23</v>
      </c>
      <c r="M2" s="36"/>
      <c r="N2" s="37"/>
      <c r="O2" s="37"/>
      <c r="P2" s="12"/>
      <c r="Q2" s="12"/>
      <c r="R2" s="12"/>
      <c r="S2" s="12"/>
      <c r="T2" s="12"/>
      <c r="AK2">
        <v>1</v>
      </c>
      <c r="AL2">
        <v>1</v>
      </c>
      <c r="AM2">
        <v>1</v>
      </c>
    </row>
    <row r="3" spans="1:4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30</v>
      </c>
      <c r="M3" s="11">
        <v>2000</v>
      </c>
      <c r="N3" s="31"/>
      <c r="O3" s="31"/>
      <c r="P3" s="12"/>
      <c r="Q3" s="12"/>
      <c r="R3" s="12"/>
      <c r="S3" s="12"/>
      <c r="T3" s="12"/>
      <c r="AK3">
        <v>2</v>
      </c>
      <c r="AL3">
        <v>2</v>
      </c>
      <c r="AM3">
        <v>2</v>
      </c>
      <c r="AQ3">
        <v>16</v>
      </c>
    </row>
    <row r="4" spans="1:4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27</v>
      </c>
      <c r="M4" s="11">
        <v>2000</v>
      </c>
      <c r="N4" s="31"/>
      <c r="O4" s="31"/>
      <c r="P4" s="12"/>
      <c r="Q4" s="12"/>
      <c r="R4" s="12"/>
      <c r="S4" s="12"/>
      <c r="T4" s="12"/>
      <c r="AK4">
        <v>3</v>
      </c>
      <c r="AL4">
        <v>3</v>
      </c>
    </row>
    <row r="5" spans="1:4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 t="s">
        <v>26</v>
      </c>
      <c r="M5" s="11">
        <v>2</v>
      </c>
      <c r="N5" s="31" t="s">
        <v>22</v>
      </c>
      <c r="O5" s="31"/>
      <c r="P5" s="12"/>
      <c r="Q5" s="12"/>
      <c r="R5" s="12"/>
      <c r="S5" s="12"/>
      <c r="T5" s="12"/>
      <c r="AK5">
        <v>4</v>
      </c>
      <c r="AL5">
        <v>4</v>
      </c>
    </row>
    <row r="6" spans="1:4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4" t="s">
        <v>31</v>
      </c>
      <c r="M6" s="11" t="s">
        <v>39</v>
      </c>
      <c r="N6" s="31"/>
      <c r="O6" s="31"/>
      <c r="P6" s="12"/>
      <c r="Q6" s="12"/>
      <c r="R6" s="12"/>
      <c r="S6" s="12"/>
      <c r="T6" s="12"/>
    </row>
    <row r="7" spans="1:43" ht="1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38" t="s">
        <v>24</v>
      </c>
      <c r="M7" s="38"/>
      <c r="N7" s="39"/>
      <c r="O7" s="39"/>
      <c r="P7" s="12"/>
      <c r="Q7" s="12"/>
      <c r="R7" s="12"/>
      <c r="S7" s="12"/>
      <c r="T7" s="12"/>
      <c r="AQ7" t="s">
        <v>18</v>
      </c>
    </row>
    <row r="8" spans="1:43" ht="18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 t="s">
        <v>28</v>
      </c>
      <c r="M8" s="45">
        <f>IF(AND(M5=1,M6=AQ15),M3-AO20,IF(AND(M5=2,M6=AQ15),M3-AO20,IF(AND(M5=1,M6=AQ16),M3-AO21,IF(AND(M5=2,M6=AQ16),M3-AO21,IF(AND(M5=3,M6=AQ16),M3-AO22,IF(AND(M5=4,M6=AQ16),M3-AO22,IF(AND(M5=1,M6=AQ17),M3-AO24,IF(AND(M5=2,M6=AQ17),M3-AO24,IF(AND(M5=3,M6=AQ17),M3-AO25,IF(AND(M5=4,M6=AQ17),M3-AO25))))))))))</f>
        <v>1942</v>
      </c>
      <c r="N8" s="32" t="s">
        <v>25</v>
      </c>
      <c r="O8" s="33"/>
      <c r="P8" s="12"/>
      <c r="Q8" s="12"/>
      <c r="R8" s="12"/>
      <c r="S8" s="12"/>
      <c r="T8" s="40"/>
      <c r="AQ8" t="s">
        <v>19</v>
      </c>
    </row>
    <row r="9" spans="1:43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 t="s">
        <v>29</v>
      </c>
      <c r="M9" s="46">
        <f>IF(AND(M5=1,M6=AQ15),M4/2+40,IF(AND(M5=2,M6=AQ15),M4/2+40,IF(AND(M5=1,M6=AQ16),M4/2+30,IF(AND(M5=2,M6=AQ16),M4/2+30,IF(AND(M5=3,M6=AQ16),M4/M5+56,IF(AND(M5=4,M6=AQ16),M4/M5+56,IF(AND(M5=1,M6=AQ17),M4/2+16,IF(AND(M5=2,M6=AQ17),M4/2+16,IF(AND(M5=3,M6=AQ17),(M4+AO29*2)/3,IF(AND(M5=4,M6=AQ17),(M4+AO29*3)/4))))))))))</f>
        <v>1016</v>
      </c>
      <c r="N9" s="34"/>
      <c r="O9" s="35"/>
      <c r="P9" s="12"/>
      <c r="Q9" s="12"/>
      <c r="R9" s="12"/>
      <c r="S9" s="12"/>
      <c r="T9" s="12"/>
      <c r="AH9" t="s">
        <v>41</v>
      </c>
      <c r="AQ9" t="s">
        <v>20</v>
      </c>
    </row>
    <row r="10" spans="1:43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2"/>
      <c r="Q10" s="12"/>
      <c r="R10" s="12"/>
      <c r="S10" s="12"/>
      <c r="T10" s="12"/>
      <c r="AQ10" t="s">
        <v>21</v>
      </c>
    </row>
    <row r="11" spans="1:43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5"/>
      <c r="M11" s="15"/>
      <c r="N11" s="15"/>
      <c r="O11" s="15"/>
      <c r="P11" s="12"/>
      <c r="Q11" s="12"/>
      <c r="R11" s="12"/>
      <c r="S11" s="12"/>
      <c r="T11" s="12"/>
    </row>
    <row r="12" spans="1:4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6" t="s">
        <v>4</v>
      </c>
      <c r="M12" s="13" t="s">
        <v>5</v>
      </c>
      <c r="N12" s="13" t="s">
        <v>6</v>
      </c>
      <c r="O12" s="13" t="s">
        <v>42</v>
      </c>
      <c r="P12" s="13" t="s">
        <v>43</v>
      </c>
      <c r="Q12" s="12"/>
      <c r="R12" s="12"/>
      <c r="S12" s="12"/>
      <c r="T12" s="12"/>
    </row>
    <row r="13" spans="1:4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 t="s">
        <v>3</v>
      </c>
      <c r="M13" s="13" t="s">
        <v>9</v>
      </c>
      <c r="N13" s="13">
        <f>IF(M5=1,1,IF(M5=2,2,IF(M5=3,1,IF(M5=4,1,))))</f>
        <v>2</v>
      </c>
      <c r="O13" s="41">
        <f>IF(AND(M5=1,M6=AQ15),AI14,IF(AND(M5=2,M6=AQ15),AI14,IF(AND(M5=1,M6=AQ16),AI16,IF(AND(M5=2,M6=AQ16),AI16,IF(AND(M5=3,M6=AQ16),AI17,IF(AND(M5=4,M6=AQ16),AI18,IF(AND(M5=1,M6=AQ17),AI19,IF(AND(M5=2,M6=AQ17),AI19,IF(AND(M5=3,M6=AQ17),AI20,IF(AND(M5=4,M6=AQ17),AI21))))))))))</f>
        <v>110398</v>
      </c>
      <c r="P13" s="42" t="str">
        <f>IF(AND(M5=1,M6=AQ15),AI13,IF(AND(M5=2,M6=AQ15),AI13,IF(AND(M5=1,M6=AQ16),AI15,IF(AND(M5=2,M6=AQ16),AI15,"-"))))</f>
        <v>-</v>
      </c>
      <c r="Q13" s="12"/>
      <c r="R13" s="12"/>
      <c r="S13" s="12"/>
      <c r="T13" s="12"/>
      <c r="AH13" t="s">
        <v>44</v>
      </c>
      <c r="AI13">
        <v>110402</v>
      </c>
    </row>
    <row r="14" spans="1:43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 t="s">
        <v>8</v>
      </c>
      <c r="M14" s="13">
        <f>M4</f>
        <v>2000</v>
      </c>
      <c r="N14" s="13">
        <f>IF(M5=2,2,IF(M5=1,1,IF(M5=3,3,IF(M5=4,4,))))</f>
        <v>2</v>
      </c>
      <c r="O14" s="43">
        <f>AI22</f>
        <v>110407</v>
      </c>
      <c r="P14" s="44"/>
      <c r="Q14" s="12"/>
      <c r="R14" s="12"/>
      <c r="S14" s="12"/>
      <c r="T14" s="12"/>
      <c r="AH14" t="s">
        <v>45</v>
      </c>
      <c r="AI14">
        <v>110405</v>
      </c>
    </row>
    <row r="15" spans="1:4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AH15" t="s">
        <v>46</v>
      </c>
      <c r="AI15">
        <v>110401</v>
      </c>
      <c r="AQ15" t="s">
        <v>38</v>
      </c>
    </row>
    <row r="16" spans="1:4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AH16" t="s">
        <v>47</v>
      </c>
      <c r="AI16">
        <v>110406</v>
      </c>
      <c r="AQ16" t="s">
        <v>32</v>
      </c>
    </row>
    <row r="17" spans="1:4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AH17" t="s">
        <v>48</v>
      </c>
      <c r="AI17">
        <v>110403</v>
      </c>
      <c r="AQ17" t="s">
        <v>39</v>
      </c>
    </row>
    <row r="18" spans="1:4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AH18" t="s">
        <v>49</v>
      </c>
      <c r="AI18">
        <v>110404</v>
      </c>
    </row>
    <row r="19" spans="1:4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AH19" t="s">
        <v>50</v>
      </c>
      <c r="AI19">
        <v>110398</v>
      </c>
    </row>
    <row r="20" spans="1:4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AH20" t="s">
        <v>51</v>
      </c>
      <c r="AI20">
        <v>110399</v>
      </c>
      <c r="AM20" t="s">
        <v>33</v>
      </c>
      <c r="AO20">
        <v>76</v>
      </c>
    </row>
    <row r="21" spans="1:4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AH21" t="s">
        <v>52</v>
      </c>
      <c r="AI21">
        <v>110400</v>
      </c>
      <c r="AM21" t="s">
        <v>34</v>
      </c>
      <c r="AN21" s="10" t="s">
        <v>36</v>
      </c>
      <c r="AO21">
        <v>84</v>
      </c>
    </row>
    <row r="22" spans="1:4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AH22" t="s">
        <v>53</v>
      </c>
      <c r="AI22">
        <v>110407</v>
      </c>
      <c r="AM22" t="s">
        <v>34</v>
      </c>
      <c r="AN22" t="s">
        <v>37</v>
      </c>
      <c r="AO22">
        <v>108</v>
      </c>
    </row>
    <row r="23" spans="1:4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4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AM24" t="s">
        <v>35</v>
      </c>
      <c r="AN24" t="s">
        <v>36</v>
      </c>
      <c r="AO24">
        <v>58</v>
      </c>
    </row>
    <row r="25" spans="1:4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AM25" t="s">
        <v>35</v>
      </c>
      <c r="AN25" t="s">
        <v>37</v>
      </c>
      <c r="AO25">
        <v>70</v>
      </c>
    </row>
    <row r="26" spans="1:4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4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4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4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AM29" t="s">
        <v>40</v>
      </c>
      <c r="AO29">
        <v>16</v>
      </c>
    </row>
    <row r="30" spans="1:4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4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4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</sheetData>
  <sheetProtection algorithmName="SHA-512" hashValue="UtDiCTTyTRGkqF8wi7NYc2Q3zJTDaJZwteWZBMpgcbnJUU+u6E71he5DnDBTBOBUJbfpcxv+x+MvggjO6d8eFA==" saltValue="WDfUfoWlynW0kO4vpkzzYQ==" spinCount="100000" sheet="1" formatCells="0" formatColumns="0" formatRows="0" insertColumns="0" insertRows="0" insertHyperlinks="0" deleteColumns="0" deleteRows="0" sort="0" autoFilter="0" pivotTables="0"/>
  <mergeCells count="7">
    <mergeCell ref="N6:O6"/>
    <mergeCell ref="N8:O9"/>
    <mergeCell ref="O14:P14"/>
    <mergeCell ref="L2:O2"/>
    <mergeCell ref="N3:O4"/>
    <mergeCell ref="N5:O5"/>
    <mergeCell ref="L7:O7"/>
  </mergeCells>
  <dataValidations count="2">
    <dataValidation type="list" allowBlank="1" showInputMessage="1" showErrorMessage="1" sqref="M5" xr:uid="{5BE271B0-0E96-4DC0-AFEF-4039F1DC7EBA}">
      <formula1>INDIRECT($M$6)</formula1>
    </dataValidation>
    <dataValidation type="list" allowBlank="1" showInputMessage="1" showErrorMessage="1" sqref="M6" xr:uid="{C2965941-036F-4896-89C2-9E914250435B}">
      <formula1>$AQ$15:$AQ$17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Система для дерева</vt:lpstr>
      <vt:lpstr>Стекло1</vt:lpstr>
      <vt:lpstr>Прорахунок ОПК</vt:lpstr>
      <vt:lpstr>АлюминПрофіль</vt:lpstr>
      <vt:lpstr>Плита</vt:lpstr>
      <vt:lpstr>Скло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Дмитренко Владимир</dc:creator>
  <cp:lastModifiedBy>Admin</cp:lastModifiedBy>
  <dcterms:created xsi:type="dcterms:W3CDTF">2015-06-05T18:19:34Z</dcterms:created>
  <dcterms:modified xsi:type="dcterms:W3CDTF">2021-06-03T09:26:39Z</dcterms:modified>
</cp:coreProperties>
</file>